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\Documents\01 CPC\"/>
    </mc:Choice>
  </mc:AlternateContent>
  <xr:revisionPtr revIDLastSave="0" documentId="8_{3ADF0292-EDFE-4C60-895F-9F68DC22D70F}" xr6:coauthVersionLast="45" xr6:coauthVersionMax="45" xr10:uidLastSave="{00000000-0000-0000-0000-000000000000}"/>
  <bookViews>
    <workbookView xWindow="28680" yWindow="-120" windowWidth="29040" windowHeight="16440" xr2:uid="{EC848F26-CA80-4339-8D99-78DFEF42CC60}"/>
  </bookViews>
  <sheets>
    <sheet name="SCC pens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J7" i="1" s="1"/>
  <c r="K6" i="1"/>
  <c r="L6" i="1"/>
  <c r="L7" i="1" s="1"/>
  <c r="M6" i="1"/>
  <c r="N6" i="1"/>
  <c r="O6" i="1"/>
  <c r="P6" i="1"/>
  <c r="Q6" i="1"/>
  <c r="R6" i="1"/>
  <c r="R7" i="1" s="1"/>
  <c r="S6" i="1"/>
  <c r="T6" i="1"/>
  <c r="T7" i="1" s="1"/>
  <c r="U6" i="1"/>
  <c r="E7" i="1"/>
  <c r="F7" i="1"/>
  <c r="G7" i="1"/>
  <c r="H7" i="1"/>
  <c r="I7" i="1"/>
  <c r="K7" i="1"/>
  <c r="M7" i="1"/>
  <c r="N7" i="1"/>
  <c r="O7" i="1"/>
  <c r="P7" i="1"/>
  <c r="Q7" i="1"/>
  <c r="S7" i="1"/>
  <c r="U7" i="1"/>
  <c r="E9" i="1"/>
  <c r="F9" i="1"/>
  <c r="G9" i="1"/>
  <c r="H9" i="1"/>
  <c r="H10" i="1" s="1"/>
  <c r="I9" i="1"/>
  <c r="J9" i="1"/>
  <c r="J10" i="1" s="1"/>
  <c r="K9" i="1"/>
  <c r="K10" i="1" s="1"/>
  <c r="L9" i="1"/>
  <c r="M9" i="1"/>
  <c r="N9" i="1"/>
  <c r="O9" i="1"/>
  <c r="P9" i="1"/>
  <c r="P10" i="1" s="1"/>
  <c r="Q9" i="1"/>
  <c r="R9" i="1"/>
  <c r="R10" i="1" s="1"/>
  <c r="S9" i="1"/>
  <c r="S10" i="1" s="1"/>
  <c r="T9" i="1"/>
  <c r="U9" i="1"/>
  <c r="E10" i="1"/>
  <c r="F10" i="1"/>
  <c r="G10" i="1"/>
  <c r="I10" i="1"/>
  <c r="M10" i="1"/>
  <c r="N10" i="1"/>
  <c r="O10" i="1"/>
  <c r="Q10" i="1"/>
  <c r="U10" i="1"/>
  <c r="E11" i="1"/>
  <c r="F11" i="1"/>
  <c r="G11" i="1"/>
  <c r="H11" i="1"/>
  <c r="I11" i="1"/>
  <c r="K11" i="1"/>
  <c r="L11" i="1"/>
  <c r="M11" i="1"/>
  <c r="N11" i="1"/>
  <c r="O11" i="1"/>
  <c r="P11" i="1"/>
  <c r="Q11" i="1"/>
  <c r="S11" i="1"/>
  <c r="T11" i="1"/>
  <c r="U11" i="1"/>
  <c r="E13" i="1"/>
  <c r="E14" i="1" s="1"/>
  <c r="F13" i="1"/>
  <c r="G13" i="1"/>
  <c r="G14" i="1" s="1"/>
  <c r="H13" i="1"/>
  <c r="I13" i="1"/>
  <c r="I15" i="1" s="1"/>
  <c r="J13" i="1"/>
  <c r="J14" i="1" s="1"/>
  <c r="K13" i="1"/>
  <c r="L13" i="1"/>
  <c r="M13" i="1"/>
  <c r="M14" i="1" s="1"/>
  <c r="N13" i="1"/>
  <c r="O13" i="1"/>
  <c r="O14" i="1" s="1"/>
  <c r="P13" i="1"/>
  <c r="Q13" i="1"/>
  <c r="Q15" i="1" s="1"/>
  <c r="R13" i="1"/>
  <c r="R14" i="1" s="1"/>
  <c r="S13" i="1"/>
  <c r="T13" i="1"/>
  <c r="U13" i="1"/>
  <c r="U14" i="1" s="1"/>
  <c r="F14" i="1"/>
  <c r="H14" i="1"/>
  <c r="I14" i="1"/>
  <c r="K14" i="1"/>
  <c r="L14" i="1"/>
  <c r="N14" i="1"/>
  <c r="P14" i="1"/>
  <c r="Q14" i="1"/>
  <c r="S14" i="1"/>
  <c r="T14" i="1"/>
  <c r="E15" i="1"/>
  <c r="F15" i="1"/>
  <c r="H15" i="1"/>
  <c r="J15" i="1"/>
  <c r="K15" i="1"/>
  <c r="L15" i="1"/>
  <c r="M15" i="1"/>
  <c r="N15" i="1"/>
  <c r="P15" i="1"/>
  <c r="R15" i="1"/>
  <c r="S15" i="1"/>
  <c r="T15" i="1"/>
  <c r="U15" i="1"/>
  <c r="D15" i="1"/>
  <c r="D14" i="1"/>
  <c r="D11" i="1"/>
  <c r="D10" i="1"/>
  <c r="D7" i="1"/>
  <c r="D13" i="1"/>
  <c r="I20" i="1"/>
  <c r="I40" i="1" s="1"/>
  <c r="I19" i="1"/>
  <c r="I18" i="1"/>
  <c r="H20" i="1"/>
  <c r="H44" i="1" s="1"/>
  <c r="H19" i="1"/>
  <c r="H18" i="1"/>
  <c r="H40" i="1" s="1"/>
  <c r="K25" i="1"/>
  <c r="K24" i="1" s="1"/>
  <c r="K42" i="1" s="1"/>
  <c r="K19" i="1"/>
  <c r="M25" i="1"/>
  <c r="M24" i="1" s="1"/>
  <c r="M19" i="1"/>
  <c r="O25" i="1"/>
  <c r="O24" i="1"/>
  <c r="O42" i="1" s="1"/>
  <c r="O19" i="1"/>
  <c r="O40" i="1" s="1"/>
  <c r="U24" i="1"/>
  <c r="U25" i="1"/>
  <c r="I25" i="1" s="1"/>
  <c r="U19" i="1"/>
  <c r="H41" i="1"/>
  <c r="J41" i="1"/>
  <c r="L41" i="1"/>
  <c r="N41" i="1"/>
  <c r="O41" i="1"/>
  <c r="P41" i="1"/>
  <c r="Q41" i="1"/>
  <c r="R41" i="1"/>
  <c r="S41" i="1"/>
  <c r="T41" i="1"/>
  <c r="I29" i="1"/>
  <c r="I45" i="1" s="1"/>
  <c r="H29" i="1"/>
  <c r="H45" i="1" s="1"/>
  <c r="G29" i="1"/>
  <c r="G45" i="1" s="1"/>
  <c r="F29" i="1"/>
  <c r="F45" i="1" s="1"/>
  <c r="E29" i="1"/>
  <c r="E45" i="1" s="1"/>
  <c r="D29" i="1"/>
  <c r="D45" i="1" s="1"/>
  <c r="H37" i="1"/>
  <c r="H48" i="1" s="1"/>
  <c r="F37" i="1"/>
  <c r="F48" i="1" s="1"/>
  <c r="D37" i="1"/>
  <c r="D48" i="1" s="1"/>
  <c r="H42" i="1"/>
  <c r="H43" i="1"/>
  <c r="D46" i="1"/>
  <c r="E46" i="1"/>
  <c r="F46" i="1"/>
  <c r="G46" i="1"/>
  <c r="H46" i="1"/>
  <c r="I46" i="1"/>
  <c r="D47" i="1"/>
  <c r="E47" i="1"/>
  <c r="F47" i="1"/>
  <c r="G47" i="1"/>
  <c r="H47" i="1"/>
  <c r="I47" i="1"/>
  <c r="E48" i="1"/>
  <c r="G48" i="1"/>
  <c r="I48" i="1"/>
  <c r="L40" i="1"/>
  <c r="M40" i="1"/>
  <c r="N40" i="1"/>
  <c r="P40" i="1"/>
  <c r="Q40" i="1"/>
  <c r="R40" i="1"/>
  <c r="S40" i="1"/>
  <c r="T40" i="1"/>
  <c r="L42" i="1"/>
  <c r="N42" i="1"/>
  <c r="P42" i="1"/>
  <c r="Q42" i="1"/>
  <c r="R42" i="1"/>
  <c r="S42" i="1"/>
  <c r="T42" i="1"/>
  <c r="U42" i="1"/>
  <c r="L43" i="1"/>
  <c r="N43" i="1"/>
  <c r="P43" i="1"/>
  <c r="Q43" i="1"/>
  <c r="R43" i="1"/>
  <c r="S43" i="1"/>
  <c r="T43" i="1"/>
  <c r="K44" i="1"/>
  <c r="L44" i="1"/>
  <c r="M44" i="1"/>
  <c r="N44" i="1"/>
  <c r="O44" i="1"/>
  <c r="P44" i="1"/>
  <c r="Q44" i="1"/>
  <c r="R44" i="1"/>
  <c r="S44" i="1"/>
  <c r="T44" i="1"/>
  <c r="U44" i="1"/>
  <c r="K45" i="1"/>
  <c r="L45" i="1"/>
  <c r="M45" i="1"/>
  <c r="N45" i="1"/>
  <c r="O45" i="1"/>
  <c r="P45" i="1"/>
  <c r="Q45" i="1"/>
  <c r="R45" i="1"/>
  <c r="S45" i="1"/>
  <c r="T45" i="1"/>
  <c r="U45" i="1"/>
  <c r="K46" i="1"/>
  <c r="L46" i="1"/>
  <c r="M46" i="1"/>
  <c r="N46" i="1"/>
  <c r="O46" i="1"/>
  <c r="P46" i="1"/>
  <c r="Q46" i="1"/>
  <c r="R46" i="1"/>
  <c r="S46" i="1"/>
  <c r="T46" i="1"/>
  <c r="U46" i="1"/>
  <c r="K47" i="1"/>
  <c r="L47" i="1"/>
  <c r="M47" i="1"/>
  <c r="N47" i="1"/>
  <c r="O47" i="1"/>
  <c r="P47" i="1"/>
  <c r="Q47" i="1"/>
  <c r="R47" i="1"/>
  <c r="S47" i="1"/>
  <c r="T47" i="1"/>
  <c r="U47" i="1"/>
  <c r="K48" i="1"/>
  <c r="L48" i="1"/>
  <c r="M48" i="1"/>
  <c r="N48" i="1"/>
  <c r="O48" i="1"/>
  <c r="P48" i="1"/>
  <c r="Q48" i="1"/>
  <c r="R48" i="1"/>
  <c r="S48" i="1"/>
  <c r="T48" i="1"/>
  <c r="U48" i="1"/>
  <c r="J48" i="1"/>
  <c r="J47" i="1"/>
  <c r="J40" i="1"/>
  <c r="J46" i="1"/>
  <c r="J45" i="1"/>
  <c r="J44" i="1"/>
  <c r="J43" i="1"/>
  <c r="J42" i="1"/>
  <c r="G31" i="1"/>
  <c r="E31" i="1" s="1"/>
  <c r="F31" i="1"/>
  <c r="D31" i="1" s="1"/>
  <c r="E36" i="1"/>
  <c r="D36" i="1"/>
  <c r="E35" i="1"/>
  <c r="E34" i="1"/>
  <c r="D34" i="1"/>
  <c r="E28" i="1"/>
  <c r="D28" i="1"/>
  <c r="D22" i="1"/>
  <c r="E22" i="1"/>
  <c r="G36" i="1"/>
  <c r="F36" i="1"/>
  <c r="G35" i="1"/>
  <c r="F35" i="1"/>
  <c r="D35" i="1" s="1"/>
  <c r="G34" i="1"/>
  <c r="F34" i="1"/>
  <c r="G28" i="1"/>
  <c r="F28" i="1"/>
  <c r="G26" i="1"/>
  <c r="E26" i="1" s="1"/>
  <c r="E20" i="1" s="1"/>
  <c r="F26" i="1"/>
  <c r="D26" i="1" s="1"/>
  <c r="D20" i="1" s="1"/>
  <c r="F25" i="1"/>
  <c r="D25" i="1" s="1"/>
  <c r="D19" i="1" s="1"/>
  <c r="F24" i="1"/>
  <c r="D24" i="1" s="1"/>
  <c r="D18" i="1" s="1"/>
  <c r="F22" i="1"/>
  <c r="G22" i="1"/>
  <c r="I36" i="1"/>
  <c r="H36" i="1"/>
  <c r="I35" i="1"/>
  <c r="H35" i="1"/>
  <c r="I34" i="1"/>
  <c r="H34" i="1"/>
  <c r="H31" i="1"/>
  <c r="I28" i="1"/>
  <c r="H28" i="1"/>
  <c r="H26" i="1"/>
  <c r="H25" i="1"/>
  <c r="I24" i="1"/>
  <c r="I42" i="1" s="1"/>
  <c r="H24" i="1"/>
  <c r="H22" i="1"/>
  <c r="I22" i="1"/>
  <c r="U26" i="1"/>
  <c r="U31" i="1" s="1"/>
  <c r="U32" i="1" s="1"/>
  <c r="Q26" i="1"/>
  <c r="Q31" i="1" s="1"/>
  <c r="O26" i="1"/>
  <c r="O31" i="1" s="1"/>
  <c r="O32" i="1" s="1"/>
  <c r="M29" i="1"/>
  <c r="M26" i="1"/>
  <c r="M31" i="1" s="1"/>
  <c r="M32" i="1" s="1"/>
  <c r="K26" i="1"/>
  <c r="K31" i="1" s="1"/>
  <c r="K32" i="1" s="1"/>
  <c r="T10" i="1" l="1"/>
  <c r="L10" i="1"/>
  <c r="O15" i="1"/>
  <c r="G15" i="1"/>
  <c r="R11" i="1"/>
  <c r="J11" i="1"/>
  <c r="D6" i="1"/>
  <c r="D9" i="1"/>
  <c r="F18" i="1"/>
  <c r="F42" i="1" s="1"/>
  <c r="F19" i="1"/>
  <c r="D44" i="1"/>
  <c r="G20" i="1"/>
  <c r="G44" i="1" s="1"/>
  <c r="D43" i="1"/>
  <c r="F20" i="1"/>
  <c r="I44" i="1"/>
  <c r="E44" i="1"/>
  <c r="D40" i="1"/>
  <c r="D42" i="1"/>
  <c r="K41" i="1"/>
  <c r="K43" i="1"/>
  <c r="K40" i="1"/>
  <c r="G24" i="1"/>
  <c r="M42" i="1"/>
  <c r="G25" i="1"/>
  <c r="M41" i="1"/>
  <c r="M43" i="1"/>
  <c r="O43" i="1"/>
  <c r="I43" i="1"/>
  <c r="I41" i="1"/>
  <c r="U41" i="1"/>
  <c r="U43" i="1"/>
  <c r="U40" i="1"/>
  <c r="D41" i="1"/>
  <c r="F41" i="1"/>
  <c r="F43" i="1"/>
  <c r="I26" i="1"/>
  <c r="I31" i="1"/>
  <c r="F40" i="1" l="1"/>
  <c r="E24" i="1"/>
  <c r="G18" i="1"/>
  <c r="G42" i="1" s="1"/>
  <c r="G41" i="1"/>
  <c r="G19" i="1"/>
  <c r="G43" i="1" s="1"/>
  <c r="F44" i="1"/>
  <c r="E25" i="1"/>
  <c r="E41" i="1" l="1"/>
  <c r="E19" i="1"/>
  <c r="E43" i="1" s="1"/>
  <c r="G40" i="1"/>
  <c r="E18" i="1"/>
  <c r="E40" i="1" l="1"/>
  <c r="E42" i="1"/>
</calcChain>
</file>

<file path=xl/sharedStrings.xml><?xml version="1.0" encoding="utf-8"?>
<sst xmlns="http://schemas.openxmlformats.org/spreadsheetml/2006/main" count="83" uniqueCount="43">
  <si>
    <t>normal cost</t>
  </si>
  <si>
    <t>employee contribution</t>
  </si>
  <si>
    <t>employer normal cost</t>
  </si>
  <si>
    <t>proj annual payroll for contribution year</t>
  </si>
  <si>
    <t>total normal cost</t>
  </si>
  <si>
    <t>unfunded liability contribution</t>
  </si>
  <si>
    <t>% of projected payroll</t>
  </si>
  <si>
    <t>estimated total employer contribution</t>
  </si>
  <si>
    <t xml:space="preserve"> FY 2019-20 </t>
  </si>
  <si>
    <t xml:space="preserve"> FY 2025-26 </t>
  </si>
  <si>
    <t>funded ratio</t>
  </si>
  <si>
    <t>normal accrued liability - 6/30/2018</t>
  </si>
  <si>
    <t>market value of assets - 6/30/2018</t>
  </si>
  <si>
    <t>unfunded accrued liability - 6/30/2018</t>
  </si>
  <si>
    <t>https://www.calpers.ca.gov/docs/actuarial-reports/2018/santa-clara-county-housing-authority-miscellaneous-2018.pdf</t>
  </si>
  <si>
    <t>https://www.calpers.ca.gov/docs/actuarial-reports/2018/santa-clara-county-miscellaneous-2018.pdf</t>
  </si>
  <si>
    <t>SCC misc</t>
  </si>
  <si>
    <t>SCC housing authority</t>
  </si>
  <si>
    <t>https://www.calpers.ca.gov/docs/actuarial-reports/2018/santa-clara-county-safety-2018.pdf</t>
  </si>
  <si>
    <t>SCC safety</t>
  </si>
  <si>
    <t>https://www.calpers.ca.gov/docs/actuarial-reports/2018/santa-clara-county-central-fire-protection-district-miscellaneous-2018.pdf</t>
  </si>
  <si>
    <t>SCC fire - misc</t>
  </si>
  <si>
    <t>n/a</t>
  </si>
  <si>
    <t>SCC fire - misc/PEPRA</t>
  </si>
  <si>
    <t>https://www.calpers.ca.gov/docs/actuarial-reports/2018/santa-clara-county-central-fire-protection-district-pepra-miscellaneous-2018.pdf</t>
  </si>
  <si>
    <t>SCC fire - safety</t>
  </si>
  <si>
    <t>https://www.calpers.ca.gov/docs/actuarial-reports/2018/santa-clara-county-central-fire-protection-district-safety-2018.pdf</t>
  </si>
  <si>
    <t>https://www.calpers.ca.gov/page/employers/actuarial-services/employer-contributions/public-agency-actuarial-valuation-reports</t>
  </si>
  <si>
    <t>SAFETY</t>
  </si>
  <si>
    <t>MISC</t>
  </si>
  <si>
    <t>TOTAL</t>
  </si>
  <si>
    <t>CHECKS</t>
  </si>
  <si>
    <t>SOURCES</t>
  </si>
  <si>
    <t>total contribution EE/ER</t>
  </si>
  <si>
    <t>total contribution % of payroll</t>
  </si>
  <si>
    <t>employee $ contribution</t>
  </si>
  <si>
    <t>employee % of total contribution</t>
  </si>
  <si>
    <t>employee % of payroll</t>
  </si>
  <si>
    <t>employer $ contribution</t>
  </si>
  <si>
    <t>employer % of total contribution</t>
  </si>
  <si>
    <t>employer % of payroll</t>
  </si>
  <si>
    <t>ANALYSIS OF SANTA CLARA COUNTY'S CURRENT AND FUTURE PENSION OBLIGATIONS</t>
  </si>
  <si>
    <t>Source: CalPERS Actuarial Analyses (see links below in rows 52-58)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</si>
</sst>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10" fontId="0" fillId="0" borderId="0" xfId="2" applyNumberFormat="1" applyFont="1" applyAlignment="1">
      <alignment horizontal="right"/>
    </xf>
    <xf numFmtId="43" fontId="0" fillId="0" borderId="0" xfId="1" applyFont="1" applyAlignment="1">
      <alignment horizontal="right"/>
    </xf>
    <xf numFmtId="164" fontId="0" fillId="0" borderId="0" xfId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43" fontId="0" fillId="0" borderId="0" xfId="1" applyFont="1"/>
    <xf numFmtId="165" fontId="0" fillId="0" borderId="0" xfId="2" applyNumberFormat="1" applyFont="1"/>
    <xf numFmtId="164" fontId="0" fillId="0" borderId="0" xfId="1" applyNumberFormat="1" applyFont="1"/>
    <xf numFmtId="165" fontId="0" fillId="2" borderId="0" xfId="2" applyNumberFormat="1" applyFont="1" applyFill="1"/>
    <xf numFmtId="10" fontId="0" fillId="0" borderId="1" xfId="0" applyNumberFormat="1" applyFill="1" applyBorder="1"/>
    <xf numFmtId="0" fontId="0" fillId="0" borderId="0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0" fillId="0" borderId="0" xfId="0" applyNumberFormat="1" applyFill="1" applyBorder="1"/>
    <xf numFmtId="164" fontId="0" fillId="0" borderId="0" xfId="1" applyNumberFormat="1" applyFont="1" applyFill="1"/>
    <xf numFmtId="165" fontId="0" fillId="0" borderId="0" xfId="2" applyNumberFormat="1" applyFont="1" applyFill="1" applyBorder="1"/>
    <xf numFmtId="165" fontId="0" fillId="0" borderId="0" xfId="2" applyNumberFormat="1" applyFont="1" applyFill="1"/>
    <xf numFmtId="3" fontId="3" fillId="3" borderId="0" xfId="0" applyNumberFormat="1" applyFont="1" applyFill="1" applyBorder="1"/>
    <xf numFmtId="3" fontId="0" fillId="3" borderId="0" xfId="0" applyNumberFormat="1" applyFill="1" applyBorder="1"/>
    <xf numFmtId="0" fontId="0" fillId="0" borderId="0" xfId="0" applyFill="1"/>
    <xf numFmtId="10" fontId="0" fillId="0" borderId="0" xfId="0" applyNumberFormat="1" applyFill="1"/>
    <xf numFmtId="3" fontId="0" fillId="0" borderId="0" xfId="0" applyNumberFormat="1" applyFill="1"/>
    <xf numFmtId="165" fontId="0" fillId="0" borderId="1" xfId="2" applyNumberFormat="1" applyFont="1" applyFill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10" fontId="0" fillId="0" borderId="0" xfId="2" applyNumberFormat="1" applyFont="1"/>
    <xf numFmtId="165" fontId="0" fillId="3" borderId="0" xfId="2" applyNumberFormat="1" applyFont="1" applyFill="1" applyBorder="1"/>
    <xf numFmtId="164" fontId="0" fillId="0" borderId="1" xfId="1" applyNumberFormat="1" applyFont="1" applyBorder="1"/>
    <xf numFmtId="10" fontId="0" fillId="0" borderId="1" xfId="2" applyNumberFormat="1" applyFont="1" applyBorder="1"/>
    <xf numFmtId="165" fontId="0" fillId="0" borderId="1" xfId="2" applyNumberFormat="1" applyFont="1" applyBorder="1"/>
    <xf numFmtId="164" fontId="3" fillId="3" borderId="0" xfId="1" applyNumberFormat="1" applyFont="1" applyFill="1" applyBorder="1"/>
    <xf numFmtId="164" fontId="0" fillId="3" borderId="0" xfId="1" applyNumberFormat="1" applyFont="1" applyFill="1" applyBorder="1"/>
    <xf numFmtId="165" fontId="0" fillId="3" borderId="0" xfId="2" applyNumberFormat="1" applyFont="1" applyFill="1" applyBorder="1" applyAlignment="1">
      <alignment horizontal="right"/>
    </xf>
    <xf numFmtId="164" fontId="0" fillId="2" borderId="0" xfId="1" applyNumberFormat="1" applyFont="1" applyFill="1"/>
    <xf numFmtId="164" fontId="0" fillId="0" borderId="0" xfId="1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3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" applyNumberFormat="1" applyFont="1"/>
    <xf numFmtId="164" fontId="4" fillId="0" borderId="0" xfId="1" applyNumberFormat="1" applyFont="1" applyFill="1" applyBorder="1"/>
    <xf numFmtId="164" fontId="4" fillId="0" borderId="0" xfId="1" applyNumberFormat="1" applyFont="1" applyFill="1"/>
    <xf numFmtId="164" fontId="4" fillId="0" borderId="0" xfId="1" applyNumberFormat="1" applyFont="1" applyBorder="1"/>
    <xf numFmtId="43" fontId="4" fillId="0" borderId="0" xfId="1" applyFont="1"/>
    <xf numFmtId="43" fontId="5" fillId="0" borderId="0" xfId="1" applyFont="1"/>
    <xf numFmtId="43" fontId="4" fillId="0" borderId="0" xfId="1" applyFont="1" applyFill="1"/>
    <xf numFmtId="43" fontId="5" fillId="0" borderId="0" xfId="1" applyFont="1" applyFill="1"/>
    <xf numFmtId="164" fontId="0" fillId="2" borderId="1" xfId="1" applyNumberFormat="1" applyFont="1" applyFill="1" applyBorder="1"/>
    <xf numFmtId="164" fontId="0" fillId="0" borderId="0" xfId="0" applyNumberFormat="1"/>
    <xf numFmtId="0" fontId="2" fillId="0" borderId="0" xfId="0" applyFont="1"/>
    <xf numFmtId="43" fontId="6" fillId="0" borderId="0" xfId="3" applyNumberForma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lpers.ca.gov/docs/actuarial-reports/2018/santa-clara-county-safety-2018.pdf" TargetMode="External"/><Relationship Id="rId7" Type="http://schemas.openxmlformats.org/officeDocument/2006/relationships/hyperlink" Target="https://www.calpers.ca.gov/page/employers/actuarial-services/employer-contributions/public-agency-actuarial-valuation-reports" TargetMode="External"/><Relationship Id="rId2" Type="http://schemas.openxmlformats.org/officeDocument/2006/relationships/hyperlink" Target="https://www.calpers.ca.gov/docs/actuarial-reports/2018/santa-clara-county-miscellaneous-2018.pdf" TargetMode="External"/><Relationship Id="rId1" Type="http://schemas.openxmlformats.org/officeDocument/2006/relationships/hyperlink" Target="https://www.calpers.ca.gov/docs/actuarial-reports/2018/santa-clara-county-housing-authority-miscellaneous-2018.pdf" TargetMode="External"/><Relationship Id="rId6" Type="http://schemas.openxmlformats.org/officeDocument/2006/relationships/hyperlink" Target="https://www.calpers.ca.gov/docs/actuarial-reports/2018/santa-clara-county-central-fire-protection-district-safety-2018.pdf" TargetMode="External"/><Relationship Id="rId5" Type="http://schemas.openxmlformats.org/officeDocument/2006/relationships/hyperlink" Target="https://www.calpers.ca.gov/docs/actuarial-reports/2018/santa-clara-county-central-fire-protection-district-pepra-miscellaneous-2018.pdf" TargetMode="External"/><Relationship Id="rId4" Type="http://schemas.openxmlformats.org/officeDocument/2006/relationships/hyperlink" Target="https://www.calpers.ca.gov/docs/actuarial-reports/2018/santa-clara-county-central-fire-protection-district-miscellaneou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B7645-6734-4CDC-8038-74E7D8FCBF86}">
  <dimension ref="A1:V65"/>
  <sheetViews>
    <sheetView tabSelected="1" workbookViewId="0">
      <pane xSplit="3" topLeftCell="D1" activePane="topRight" state="frozen"/>
      <selection pane="topRight"/>
    </sheetView>
  </sheetViews>
  <sheetFormatPr defaultColWidth="12.77734375" defaultRowHeight="14.4" x14ac:dyDescent="0.3"/>
  <cols>
    <col min="4" max="4" width="14.88671875" customWidth="1"/>
    <col min="5" max="5" width="13.88671875" customWidth="1"/>
    <col min="6" max="6" width="15.33203125" customWidth="1"/>
    <col min="7" max="8" width="13.6640625" customWidth="1"/>
    <col min="9" max="9" width="13.88671875" bestFit="1" customWidth="1"/>
    <col min="10" max="10" width="15.6640625" bestFit="1" customWidth="1"/>
    <col min="11" max="11" width="12.6640625" customWidth="1"/>
    <col min="12" max="12" width="14.88671875" customWidth="1"/>
    <col min="13" max="13" width="16.33203125" bestFit="1" customWidth="1"/>
    <col min="14" max="15" width="15" bestFit="1" customWidth="1"/>
    <col min="16" max="18" width="12.88671875" bestFit="1" customWidth="1"/>
    <col min="20" max="20" width="13.88671875" bestFit="1" customWidth="1"/>
    <col min="21" max="21" width="14" bestFit="1" customWidth="1"/>
  </cols>
  <sheetData>
    <row r="1" spans="1:21" x14ac:dyDescent="0.3">
      <c r="A1" s="60" t="s">
        <v>41</v>
      </c>
    </row>
    <row r="2" spans="1:21" x14ac:dyDescent="0.3">
      <c r="A2" t="s">
        <v>42</v>
      </c>
      <c r="F2" s="7"/>
      <c r="H2" s="7"/>
      <c r="J2" s="48" t="s">
        <v>29</v>
      </c>
      <c r="K2" s="49" t="s">
        <v>29</v>
      </c>
      <c r="L2" s="48" t="s">
        <v>29</v>
      </c>
      <c r="M2" s="49" t="s">
        <v>29</v>
      </c>
      <c r="N2" s="48" t="s">
        <v>28</v>
      </c>
      <c r="O2" s="49" t="s">
        <v>28</v>
      </c>
      <c r="P2" s="48" t="s">
        <v>29</v>
      </c>
      <c r="Q2" s="49" t="s">
        <v>29</v>
      </c>
      <c r="R2" s="48" t="s">
        <v>29</v>
      </c>
      <c r="S2" s="49" t="s">
        <v>29</v>
      </c>
      <c r="T2" s="48" t="s">
        <v>28</v>
      </c>
      <c r="U2" s="48" t="s">
        <v>28</v>
      </c>
    </row>
    <row r="3" spans="1:21" s="6" customFormat="1" ht="28.8" x14ac:dyDescent="0.3">
      <c r="D3" s="6" t="s">
        <v>30</v>
      </c>
      <c r="E3" s="45" t="s">
        <v>30</v>
      </c>
      <c r="F3" s="44" t="s">
        <v>29</v>
      </c>
      <c r="G3" s="45" t="s">
        <v>29</v>
      </c>
      <c r="H3" s="44" t="s">
        <v>28</v>
      </c>
      <c r="I3" s="45" t="s">
        <v>28</v>
      </c>
      <c r="J3" s="44" t="s">
        <v>17</v>
      </c>
      <c r="K3" s="46" t="s">
        <v>17</v>
      </c>
      <c r="L3" s="44" t="s">
        <v>16</v>
      </c>
      <c r="M3" s="45" t="s">
        <v>16</v>
      </c>
      <c r="N3" s="44" t="s">
        <v>19</v>
      </c>
      <c r="O3" s="45" t="s">
        <v>19</v>
      </c>
      <c r="P3" s="44" t="s">
        <v>21</v>
      </c>
      <c r="Q3" s="46" t="s">
        <v>21</v>
      </c>
      <c r="R3" s="44" t="s">
        <v>23</v>
      </c>
      <c r="S3" s="46" t="s">
        <v>23</v>
      </c>
      <c r="T3" s="44" t="s">
        <v>25</v>
      </c>
      <c r="U3" s="46" t="s">
        <v>25</v>
      </c>
    </row>
    <row r="4" spans="1:21" x14ac:dyDescent="0.3">
      <c r="D4" s="5" t="s">
        <v>8</v>
      </c>
      <c r="E4" s="47" t="s">
        <v>9</v>
      </c>
      <c r="F4" s="40" t="s">
        <v>8</v>
      </c>
      <c r="G4" s="47" t="s">
        <v>9</v>
      </c>
      <c r="H4" s="40" t="s">
        <v>8</v>
      </c>
      <c r="I4" s="47" t="s">
        <v>9</v>
      </c>
      <c r="J4" s="40" t="s">
        <v>8</v>
      </c>
      <c r="K4" s="43" t="s">
        <v>9</v>
      </c>
      <c r="L4" s="40" t="s">
        <v>8</v>
      </c>
      <c r="M4" s="47" t="s">
        <v>9</v>
      </c>
      <c r="N4" s="40" t="s">
        <v>8</v>
      </c>
      <c r="O4" s="47" t="s">
        <v>9</v>
      </c>
      <c r="P4" s="40" t="s">
        <v>8</v>
      </c>
      <c r="Q4" s="47" t="s">
        <v>9</v>
      </c>
      <c r="R4" s="40" t="s">
        <v>8</v>
      </c>
      <c r="S4" s="47" t="s">
        <v>9</v>
      </c>
      <c r="T4" s="40" t="s">
        <v>8</v>
      </c>
      <c r="U4" s="47" t="s">
        <v>9</v>
      </c>
    </row>
    <row r="5" spans="1:21" x14ac:dyDescent="0.3">
      <c r="F5" s="7"/>
      <c r="H5" s="7"/>
      <c r="J5" s="7"/>
      <c r="K5" s="9"/>
      <c r="L5" s="7"/>
      <c r="N5" s="7"/>
      <c r="P5" s="7"/>
      <c r="R5" s="7"/>
      <c r="T5" s="7"/>
    </row>
    <row r="6" spans="1:21" x14ac:dyDescent="0.3">
      <c r="C6" s="5" t="s">
        <v>33</v>
      </c>
      <c r="D6" s="59">
        <f>+D25+D31</f>
        <v>651738536</v>
      </c>
      <c r="E6" s="59">
        <f t="shared" ref="E6:U6" si="0">+E25+E31</f>
        <v>904099558.56557</v>
      </c>
      <c r="F6" s="41">
        <f t="shared" si="0"/>
        <v>497104346</v>
      </c>
      <c r="G6" s="59">
        <f t="shared" si="0"/>
        <v>689080673.42237008</v>
      </c>
      <c r="H6" s="41">
        <f t="shared" si="0"/>
        <v>154634190</v>
      </c>
      <c r="I6" s="59">
        <f t="shared" si="0"/>
        <v>215018885.14319998</v>
      </c>
      <c r="J6" s="41">
        <f t="shared" si="0"/>
        <v>1751701</v>
      </c>
      <c r="K6" s="59">
        <f t="shared" si="0"/>
        <v>2444749.20768</v>
      </c>
      <c r="L6" s="41">
        <f t="shared" si="0"/>
        <v>492907715</v>
      </c>
      <c r="M6" s="59">
        <f t="shared" si="0"/>
        <v>685197924.21468997</v>
      </c>
      <c r="N6" s="41">
        <f t="shared" si="0"/>
        <v>132810075</v>
      </c>
      <c r="O6" s="59">
        <f t="shared" si="0"/>
        <v>184226472.19137999</v>
      </c>
      <c r="P6" s="41">
        <f t="shared" si="0"/>
        <v>2195750</v>
      </c>
      <c r="Q6" s="59">
        <f t="shared" si="0"/>
        <v>1438000</v>
      </c>
      <c r="R6" s="41">
        <f t="shared" si="0"/>
        <v>249180</v>
      </c>
      <c r="S6" s="59">
        <f t="shared" si="0"/>
        <v>0</v>
      </c>
      <c r="T6" s="41">
        <f t="shared" si="0"/>
        <v>21824115</v>
      </c>
      <c r="U6" s="59">
        <f t="shared" si="0"/>
        <v>30792412.951820001</v>
      </c>
    </row>
    <row r="7" spans="1:21" x14ac:dyDescent="0.3">
      <c r="C7" s="5" t="s">
        <v>34</v>
      </c>
      <c r="D7" s="11">
        <f>+D6/D22</f>
        <v>0.34468699776009698</v>
      </c>
      <c r="E7" s="11">
        <f t="shared" ref="E7:U7" si="1">+E6/E22</f>
        <v>0.40812058254081973</v>
      </c>
      <c r="F7" s="34">
        <f t="shared" si="1"/>
        <v>0.30784904871100349</v>
      </c>
      <c r="G7" s="11">
        <f t="shared" si="1"/>
        <v>0.36581141038537446</v>
      </c>
      <c r="H7" s="34">
        <f t="shared" si="1"/>
        <v>0.56017523478741238</v>
      </c>
      <c r="I7" s="11">
        <f t="shared" si="1"/>
        <v>0.64848544113894191</v>
      </c>
      <c r="J7" s="34">
        <f t="shared" si="1"/>
        <v>0.1535799126672012</v>
      </c>
      <c r="K7" s="11">
        <f t="shared" si="1"/>
        <v>0.15573999999999999</v>
      </c>
      <c r="L7" s="34">
        <f t="shared" si="1"/>
        <v>0.30917696011042795</v>
      </c>
      <c r="M7" s="11">
        <f t="shared" si="1"/>
        <v>0.36680692251421559</v>
      </c>
      <c r="N7" s="34">
        <f t="shared" si="1"/>
        <v>0.55230113511854373</v>
      </c>
      <c r="O7" s="11">
        <f t="shared" si="1"/>
        <v>0.6447334961149942</v>
      </c>
      <c r="P7" s="34">
        <f t="shared" si="1"/>
        <v>0.3610619125601201</v>
      </c>
      <c r="Q7" s="11" t="e">
        <f t="shared" si="1"/>
        <v>#DIV/0!</v>
      </c>
      <c r="R7" s="34">
        <f t="shared" si="1"/>
        <v>8.2460839539903061E-2</v>
      </c>
      <c r="S7" s="11" t="e">
        <f t="shared" si="1"/>
        <v>#DIV/0!</v>
      </c>
      <c r="T7" s="34">
        <f t="shared" si="1"/>
        <v>0.61339320593593083</v>
      </c>
      <c r="U7" s="11">
        <f t="shared" si="1"/>
        <v>0.67187784572344966</v>
      </c>
    </row>
    <row r="8" spans="1:21" x14ac:dyDescent="0.3">
      <c r="C8" s="5"/>
      <c r="D8" s="11"/>
      <c r="E8" s="11"/>
      <c r="F8" s="34"/>
      <c r="G8" s="11"/>
      <c r="H8" s="34"/>
      <c r="I8" s="11"/>
      <c r="J8" s="34"/>
      <c r="K8" s="11"/>
      <c r="L8" s="34"/>
      <c r="M8" s="11"/>
      <c r="N8" s="34"/>
      <c r="O8" s="11"/>
      <c r="P8" s="34"/>
      <c r="Q8" s="11"/>
      <c r="R8" s="34"/>
      <c r="S8" s="11"/>
      <c r="T8" s="34"/>
      <c r="U8" s="11"/>
    </row>
    <row r="9" spans="1:21" x14ac:dyDescent="0.3">
      <c r="C9" s="5" t="s">
        <v>35</v>
      </c>
      <c r="D9" s="59">
        <f>+D25</f>
        <v>144694116</v>
      </c>
      <c r="E9" s="59">
        <f t="shared" ref="E9:U9" si="2">+E25</f>
        <v>170450105.16057</v>
      </c>
      <c r="F9" s="41">
        <f t="shared" si="2"/>
        <v>118763633</v>
      </c>
      <c r="G9" s="59">
        <f t="shared" si="2"/>
        <v>139314560.76837</v>
      </c>
      <c r="H9" s="41">
        <f t="shared" si="2"/>
        <v>25930483</v>
      </c>
      <c r="I9" s="59">
        <f t="shared" si="2"/>
        <v>31135544.392200004</v>
      </c>
      <c r="J9" s="41">
        <f t="shared" si="2"/>
        <v>772629</v>
      </c>
      <c r="K9" s="59">
        <f t="shared" si="2"/>
        <v>1063357.5916799998</v>
      </c>
      <c r="L9" s="41">
        <f t="shared" si="2"/>
        <v>117991004</v>
      </c>
      <c r="M9" s="59">
        <f t="shared" si="2"/>
        <v>138251203.17669001</v>
      </c>
      <c r="N9" s="41">
        <f t="shared" si="2"/>
        <v>22695255</v>
      </c>
      <c r="O9" s="59">
        <f t="shared" si="2"/>
        <v>26968188.484380003</v>
      </c>
      <c r="P9" s="41">
        <f t="shared" si="2"/>
        <v>0</v>
      </c>
      <c r="Q9" s="59">
        <f t="shared" si="2"/>
        <v>0</v>
      </c>
      <c r="R9" s="41">
        <f t="shared" si="2"/>
        <v>0</v>
      </c>
      <c r="S9" s="59">
        <f t="shared" si="2"/>
        <v>0</v>
      </c>
      <c r="T9" s="41">
        <f t="shared" si="2"/>
        <v>3235228</v>
      </c>
      <c r="U9" s="59">
        <f t="shared" si="2"/>
        <v>4167355.9078199998</v>
      </c>
    </row>
    <row r="10" spans="1:21" x14ac:dyDescent="0.3">
      <c r="C10" s="5" t="s">
        <v>36</v>
      </c>
      <c r="D10" s="11">
        <f>+D9/D6</f>
        <v>0.22201252190494994</v>
      </c>
      <c r="E10" s="11">
        <f t="shared" ref="E10:U10" si="3">+E9/E6</f>
        <v>0.1885302382306252</v>
      </c>
      <c r="F10" s="34">
        <f t="shared" si="3"/>
        <v>0.23891087244688863</v>
      </c>
      <c r="G10" s="11">
        <f t="shared" si="3"/>
        <v>0.20217452925570231</v>
      </c>
      <c r="H10" s="34">
        <f t="shared" si="3"/>
        <v>0.16768919603096832</v>
      </c>
      <c r="I10" s="11">
        <f t="shared" si="3"/>
        <v>0.1448037662899429</v>
      </c>
      <c r="J10" s="34">
        <f t="shared" si="3"/>
        <v>0.44107356221181582</v>
      </c>
      <c r="K10" s="11">
        <f t="shared" si="3"/>
        <v>0.4349556953897521</v>
      </c>
      <c r="L10" s="34">
        <f t="shared" si="3"/>
        <v>0.23937747454409392</v>
      </c>
      <c r="M10" s="11">
        <f t="shared" si="3"/>
        <v>0.20176827496250907</v>
      </c>
      <c r="N10" s="34">
        <f t="shared" si="3"/>
        <v>0.17088504015979208</v>
      </c>
      <c r="O10" s="11">
        <f t="shared" si="3"/>
        <v>0.14638606582209662</v>
      </c>
      <c r="P10" s="34">
        <f t="shared" si="3"/>
        <v>0</v>
      </c>
      <c r="Q10" s="11">
        <f t="shared" si="3"/>
        <v>0</v>
      </c>
      <c r="R10" s="34">
        <f t="shared" si="3"/>
        <v>0</v>
      </c>
      <c r="S10" s="11" t="e">
        <f t="shared" si="3"/>
        <v>#DIV/0!</v>
      </c>
      <c r="T10" s="34">
        <f t="shared" si="3"/>
        <v>0.14824097105426726</v>
      </c>
      <c r="U10" s="11">
        <f t="shared" si="3"/>
        <v>0.13533710119893952</v>
      </c>
    </row>
    <row r="11" spans="1:21" x14ac:dyDescent="0.3">
      <c r="C11" s="5" t="s">
        <v>37</v>
      </c>
      <c r="D11" s="11">
        <f>+D9/D22</f>
        <v>7.6524829640564951E-2</v>
      </c>
      <c r="E11" s="11">
        <f t="shared" ref="E11:U11" si="4">+E9/E22</f>
        <v>7.6943070653242282E-2</v>
      </c>
      <c r="F11" s="34">
        <f t="shared" si="4"/>
        <v>7.3548484809490569E-2</v>
      </c>
      <c r="G11" s="11">
        <f t="shared" si="4"/>
        <v>7.3957749691027613E-2</v>
      </c>
      <c r="H11" s="34">
        <f t="shared" si="4"/>
        <v>9.3935334757960107E-2</v>
      </c>
      <c r="I11" s="11">
        <f t="shared" si="4"/>
        <v>9.3903134261113866E-2</v>
      </c>
      <c r="J11" s="34">
        <f t="shared" si="4"/>
        <v>6.7740039164302004E-2</v>
      </c>
      <c r="K11" s="11">
        <f t="shared" si="4"/>
        <v>6.7739999999999995E-2</v>
      </c>
      <c r="L11" s="34">
        <f t="shared" si="4"/>
        <v>7.4009999898454304E-2</v>
      </c>
      <c r="M11" s="11">
        <f t="shared" si="4"/>
        <v>7.4010000000000006E-2</v>
      </c>
      <c r="N11" s="34">
        <f t="shared" si="4"/>
        <v>9.4380001655031104E-2</v>
      </c>
      <c r="O11" s="11">
        <f t="shared" si="4"/>
        <v>9.4380000000000006E-2</v>
      </c>
      <c r="P11" s="34">
        <f t="shared" si="4"/>
        <v>0</v>
      </c>
      <c r="Q11" s="11" t="e">
        <f t="shared" si="4"/>
        <v>#DIV/0!</v>
      </c>
      <c r="R11" s="34">
        <f t="shared" si="4"/>
        <v>0</v>
      </c>
      <c r="S11" s="11" t="e">
        <f t="shared" si="4"/>
        <v>#DIV/0!</v>
      </c>
      <c r="T11" s="34">
        <f t="shared" si="4"/>
        <v>9.0930004486032515E-2</v>
      </c>
      <c r="U11" s="11">
        <f t="shared" si="4"/>
        <v>9.0929999999999997E-2</v>
      </c>
    </row>
    <row r="12" spans="1:21" x14ac:dyDescent="0.3">
      <c r="C12" s="5"/>
      <c r="D12" s="11"/>
      <c r="E12" s="11"/>
      <c r="F12" s="34"/>
      <c r="G12" s="11"/>
      <c r="H12" s="34"/>
      <c r="I12" s="11"/>
      <c r="J12" s="34"/>
      <c r="K12" s="11"/>
      <c r="L12" s="34"/>
      <c r="M12" s="11"/>
      <c r="N12" s="34"/>
      <c r="O12" s="11"/>
      <c r="P12" s="34"/>
      <c r="Q12" s="11"/>
      <c r="R12" s="34"/>
      <c r="S12" s="11"/>
      <c r="T12" s="34"/>
      <c r="U12" s="11"/>
    </row>
    <row r="13" spans="1:21" x14ac:dyDescent="0.3">
      <c r="C13" s="5" t="s">
        <v>38</v>
      </c>
      <c r="D13" s="59">
        <f>+D31</f>
        <v>507044420</v>
      </c>
      <c r="E13" s="59">
        <f t="shared" ref="E13:U13" si="5">+E31</f>
        <v>733649453.40499997</v>
      </c>
      <c r="F13" s="41">
        <f t="shared" si="5"/>
        <v>378340713</v>
      </c>
      <c r="G13" s="59">
        <f t="shared" si="5"/>
        <v>549766112.65400004</v>
      </c>
      <c r="H13" s="41">
        <f t="shared" si="5"/>
        <v>128703707</v>
      </c>
      <c r="I13" s="59">
        <f t="shared" si="5"/>
        <v>183883340.75099999</v>
      </c>
      <c r="J13" s="41">
        <f t="shared" si="5"/>
        <v>979072</v>
      </c>
      <c r="K13" s="59">
        <f t="shared" si="5"/>
        <v>1381391.6159999999</v>
      </c>
      <c r="L13" s="41">
        <f t="shared" si="5"/>
        <v>374916711</v>
      </c>
      <c r="M13" s="59">
        <f t="shared" si="5"/>
        <v>546946721.03799999</v>
      </c>
      <c r="N13" s="41">
        <f t="shared" si="5"/>
        <v>110114820</v>
      </c>
      <c r="O13" s="59">
        <f t="shared" si="5"/>
        <v>157258283.70699999</v>
      </c>
      <c r="P13" s="41">
        <f t="shared" si="5"/>
        <v>2195750</v>
      </c>
      <c r="Q13" s="59">
        <f t="shared" si="5"/>
        <v>1438000</v>
      </c>
      <c r="R13" s="41">
        <f t="shared" si="5"/>
        <v>249180</v>
      </c>
      <c r="S13" s="59">
        <f t="shared" si="5"/>
        <v>0</v>
      </c>
      <c r="T13" s="41">
        <f t="shared" si="5"/>
        <v>18588887</v>
      </c>
      <c r="U13" s="59">
        <f t="shared" si="5"/>
        <v>26625057.044</v>
      </c>
    </row>
    <row r="14" spans="1:21" x14ac:dyDescent="0.3">
      <c r="C14" s="5" t="s">
        <v>39</v>
      </c>
      <c r="D14" s="11">
        <f>+D13/D6</f>
        <v>0.77798747809505009</v>
      </c>
      <c r="E14" s="11">
        <f t="shared" ref="E14:U14" si="6">+E13/E6</f>
        <v>0.8114697617693748</v>
      </c>
      <c r="F14" s="34">
        <f t="shared" si="6"/>
        <v>0.76108912755311131</v>
      </c>
      <c r="G14" s="11">
        <f t="shared" si="6"/>
        <v>0.79782547074429766</v>
      </c>
      <c r="H14" s="34">
        <f t="shared" si="6"/>
        <v>0.83231080396903168</v>
      </c>
      <c r="I14" s="11">
        <f t="shared" si="6"/>
        <v>0.85519623371005715</v>
      </c>
      <c r="J14" s="34">
        <f t="shared" si="6"/>
        <v>0.55892643778818418</v>
      </c>
      <c r="K14" s="11">
        <f t="shared" si="6"/>
        <v>0.56504430461024779</v>
      </c>
      <c r="L14" s="34">
        <f t="shared" si="6"/>
        <v>0.76062252545590603</v>
      </c>
      <c r="M14" s="11">
        <f t="shared" si="6"/>
        <v>0.79823172503749096</v>
      </c>
      <c r="N14" s="34">
        <f t="shared" si="6"/>
        <v>0.82911495984020789</v>
      </c>
      <c r="O14" s="11">
        <f t="shared" si="6"/>
        <v>0.85361393417790332</v>
      </c>
      <c r="P14" s="34">
        <f t="shared" si="6"/>
        <v>1</v>
      </c>
      <c r="Q14" s="11">
        <f t="shared" si="6"/>
        <v>1</v>
      </c>
      <c r="R14" s="34">
        <f t="shared" si="6"/>
        <v>1</v>
      </c>
      <c r="S14" s="11" t="e">
        <f t="shared" si="6"/>
        <v>#DIV/0!</v>
      </c>
      <c r="T14" s="34">
        <f t="shared" si="6"/>
        <v>0.85175902894573274</v>
      </c>
      <c r="U14" s="11">
        <f t="shared" si="6"/>
        <v>0.8646628988010604</v>
      </c>
    </row>
    <row r="15" spans="1:21" x14ac:dyDescent="0.3">
      <c r="C15" s="5" t="s">
        <v>40</v>
      </c>
      <c r="D15" s="11">
        <f>+D13/D22</f>
        <v>0.26816216811953203</v>
      </c>
      <c r="E15" s="11">
        <f t="shared" ref="E15:U15" si="7">+E13/E22</f>
        <v>0.33117751188757744</v>
      </c>
      <c r="F15" s="34">
        <f t="shared" si="7"/>
        <v>0.23430056390151294</v>
      </c>
      <c r="G15" s="11">
        <f t="shared" si="7"/>
        <v>0.29185366069434682</v>
      </c>
      <c r="H15" s="34">
        <f t="shared" si="7"/>
        <v>0.46623990002945231</v>
      </c>
      <c r="I15" s="11">
        <f t="shared" si="7"/>
        <v>0.55458230687782817</v>
      </c>
      <c r="J15" s="34">
        <f t="shared" si="7"/>
        <v>8.5839873502899178E-2</v>
      </c>
      <c r="K15" s="11">
        <f t="shared" si="7"/>
        <v>8.7999999999999995E-2</v>
      </c>
      <c r="L15" s="34">
        <f t="shared" si="7"/>
        <v>0.23516696021197361</v>
      </c>
      <c r="M15" s="11">
        <f t="shared" si="7"/>
        <v>0.29279692251421557</v>
      </c>
      <c r="N15" s="34">
        <f t="shared" si="7"/>
        <v>0.45792113346351265</v>
      </c>
      <c r="O15" s="11">
        <f t="shared" si="7"/>
        <v>0.55035349611499418</v>
      </c>
      <c r="P15" s="34">
        <f t="shared" si="7"/>
        <v>0.3610619125601201</v>
      </c>
      <c r="Q15" s="11" t="e">
        <f t="shared" si="7"/>
        <v>#DIV/0!</v>
      </c>
      <c r="R15" s="34">
        <f t="shared" si="7"/>
        <v>8.2460839539903061E-2</v>
      </c>
      <c r="S15" s="11" t="e">
        <f t="shared" si="7"/>
        <v>#DIV/0!</v>
      </c>
      <c r="T15" s="34">
        <f t="shared" si="7"/>
        <v>0.52246320144989833</v>
      </c>
      <c r="U15" s="11">
        <f t="shared" si="7"/>
        <v>0.58094784572344971</v>
      </c>
    </row>
    <row r="16" spans="1:21" x14ac:dyDescent="0.3">
      <c r="D16" s="59"/>
      <c r="F16" s="7"/>
      <c r="H16" s="7"/>
      <c r="J16" s="7"/>
      <c r="K16" s="9"/>
      <c r="L16" s="7"/>
      <c r="N16" s="7"/>
      <c r="P16" s="7"/>
      <c r="R16" s="7"/>
      <c r="T16" s="7"/>
    </row>
    <row r="17" spans="3:21" x14ac:dyDescent="0.3">
      <c r="F17" s="7"/>
      <c r="H17" s="7"/>
      <c r="J17" s="7"/>
      <c r="K17" s="9"/>
      <c r="L17" s="7"/>
      <c r="N17" s="7"/>
      <c r="P17" s="7"/>
      <c r="R17" s="7"/>
      <c r="T17" s="7"/>
    </row>
    <row r="18" spans="3:21" s="11" customFormat="1" x14ac:dyDescent="0.3">
      <c r="C18" s="4" t="s">
        <v>0</v>
      </c>
      <c r="D18" s="21">
        <f t="shared" ref="D18:I18" si="8">+D24/D22</f>
        <v>0.18716815270557444</v>
      </c>
      <c r="E18" s="21">
        <f t="shared" si="8"/>
        <v>0.19453902856805114</v>
      </c>
      <c r="F18" s="27">
        <f t="shared" si="8"/>
        <v>0.16943508160324172</v>
      </c>
      <c r="G18" s="21">
        <f t="shared" si="8"/>
        <v>0.17584108233447041</v>
      </c>
      <c r="H18" s="27">
        <f t="shared" si="8"/>
        <v>0.29089999249473192</v>
      </c>
      <c r="I18" s="21">
        <f t="shared" si="8"/>
        <v>0.30076491230781349</v>
      </c>
      <c r="J18" s="27">
        <v>0.15357999999999999</v>
      </c>
      <c r="K18" s="20"/>
      <c r="L18" s="27">
        <v>0.16985</v>
      </c>
      <c r="M18" s="21"/>
      <c r="N18" s="34">
        <v>0.29089999999999999</v>
      </c>
      <c r="P18" s="34">
        <v>0.21898999999999999</v>
      </c>
      <c r="R18" s="34">
        <v>0.14321999999999999</v>
      </c>
      <c r="T18" s="34">
        <v>0.29089999999999999</v>
      </c>
    </row>
    <row r="19" spans="3:21" s="11" customFormat="1" x14ac:dyDescent="0.3">
      <c r="C19" s="4" t="s">
        <v>1</v>
      </c>
      <c r="D19" s="21">
        <f t="shared" ref="D19:I19" si="9">+D25/D22</f>
        <v>7.6524829640564951E-2</v>
      </c>
      <c r="E19" s="21">
        <f t="shared" si="9"/>
        <v>7.6943070653242282E-2</v>
      </c>
      <c r="F19" s="27">
        <f t="shared" si="9"/>
        <v>7.3548484809490569E-2</v>
      </c>
      <c r="G19" s="21">
        <f t="shared" si="9"/>
        <v>7.3957749691027613E-2</v>
      </c>
      <c r="H19" s="27">
        <f t="shared" si="9"/>
        <v>9.3935334757960107E-2</v>
      </c>
      <c r="I19" s="21">
        <f t="shared" si="9"/>
        <v>9.3903134261113866E-2</v>
      </c>
      <c r="J19" s="27">
        <v>6.7739999999999995E-2</v>
      </c>
      <c r="K19" s="13">
        <f>+J19</f>
        <v>6.7739999999999995E-2</v>
      </c>
      <c r="L19" s="27">
        <v>7.4010000000000006E-2</v>
      </c>
      <c r="M19" s="13">
        <f>+L19</f>
        <v>7.4010000000000006E-2</v>
      </c>
      <c r="N19" s="34">
        <v>9.4380000000000006E-2</v>
      </c>
      <c r="O19" s="13">
        <f>+N19</f>
        <v>9.4380000000000006E-2</v>
      </c>
      <c r="P19" s="34">
        <v>7.9500000000000001E-2</v>
      </c>
      <c r="R19" s="34">
        <v>7.2499999999999995E-2</v>
      </c>
      <c r="T19" s="34">
        <v>9.0929999999999997E-2</v>
      </c>
      <c r="U19" s="13">
        <f>+T19</f>
        <v>9.0929999999999997E-2</v>
      </c>
    </row>
    <row r="20" spans="3:21" s="11" customFormat="1" x14ac:dyDescent="0.3">
      <c r="C20" s="4" t="s">
        <v>2</v>
      </c>
      <c r="D20" s="21">
        <f t="shared" ref="D20:I20" si="10">+D26/D22</f>
        <v>0.11064332306500947</v>
      </c>
      <c r="E20" s="21">
        <f t="shared" si="10"/>
        <v>0.11759595791480887</v>
      </c>
      <c r="F20" s="27">
        <f t="shared" si="10"/>
        <v>9.5886596793751139E-2</v>
      </c>
      <c r="G20" s="21">
        <f t="shared" si="10"/>
        <v>0.10188333264344282</v>
      </c>
      <c r="H20" s="27">
        <f t="shared" si="10"/>
        <v>0.1969646577367718</v>
      </c>
      <c r="I20" s="21">
        <f t="shared" si="10"/>
        <v>0.20686177804669964</v>
      </c>
      <c r="J20" s="27">
        <v>8.584E-2</v>
      </c>
      <c r="K20" s="20">
        <v>8.7999999999999995E-2</v>
      </c>
      <c r="L20" s="27">
        <v>9.5839999999999995E-2</v>
      </c>
      <c r="M20" s="21">
        <v>0.10199999999999999</v>
      </c>
      <c r="N20" s="27">
        <v>0.19652</v>
      </c>
      <c r="O20" s="20">
        <v>0.20699999999999999</v>
      </c>
      <c r="P20" s="34">
        <v>0.13944999999999999</v>
      </c>
      <c r="Q20" s="11">
        <v>0.15</v>
      </c>
      <c r="R20" s="34">
        <v>7.0720000000000005E-2</v>
      </c>
      <c r="S20" s="11">
        <v>7.9000000000000001E-2</v>
      </c>
      <c r="T20" s="34">
        <v>0.19997000000000001</v>
      </c>
      <c r="U20" s="11">
        <v>0.20599999999999999</v>
      </c>
    </row>
    <row r="21" spans="3:21" x14ac:dyDescent="0.3">
      <c r="C21" s="2"/>
      <c r="D21" s="24"/>
      <c r="E21" s="24"/>
      <c r="F21" s="16"/>
      <c r="G21" s="24"/>
      <c r="H21" s="16"/>
      <c r="I21" s="24"/>
      <c r="J21" s="16"/>
      <c r="K21" s="15"/>
      <c r="L21" s="16"/>
      <c r="M21" s="24"/>
      <c r="N21" s="7"/>
      <c r="P21" s="7"/>
      <c r="R21" s="7"/>
      <c r="T21" s="7"/>
    </row>
    <row r="22" spans="3:21" s="12" customFormat="1" x14ac:dyDescent="0.3">
      <c r="C22" s="3" t="s">
        <v>3</v>
      </c>
      <c r="D22" s="38">
        <f>+F22+H22</f>
        <v>1890812651</v>
      </c>
      <c r="E22" s="19">
        <f>+G22+I22</f>
        <v>2215275576</v>
      </c>
      <c r="F22" s="29">
        <f>+J22+L22+P22+R22</f>
        <v>1614766549</v>
      </c>
      <c r="G22" s="19">
        <f>+K22+M22+Q22+S22</f>
        <v>1883704701</v>
      </c>
      <c r="H22" s="29">
        <f>+N22+T22</f>
        <v>276046102</v>
      </c>
      <c r="I22" s="19">
        <f>+O22+U22</f>
        <v>331570875</v>
      </c>
      <c r="J22" s="29">
        <v>11405795</v>
      </c>
      <c r="K22" s="28">
        <v>15697632</v>
      </c>
      <c r="L22" s="29">
        <v>1594257589</v>
      </c>
      <c r="M22" s="19">
        <v>1868007069</v>
      </c>
      <c r="N22" s="29">
        <v>240466779</v>
      </c>
      <c r="O22" s="28">
        <v>285740501</v>
      </c>
      <c r="P22" s="32">
        <v>6081367</v>
      </c>
      <c r="Q22" s="12">
        <v>0</v>
      </c>
      <c r="R22" s="32">
        <v>3021798</v>
      </c>
      <c r="T22" s="32">
        <v>35579323</v>
      </c>
      <c r="U22" s="12">
        <v>45830374</v>
      </c>
    </row>
    <row r="23" spans="3:21" x14ac:dyDescent="0.3">
      <c r="C23" s="3"/>
      <c r="D23" s="24"/>
      <c r="E23" s="24"/>
      <c r="F23" s="16"/>
      <c r="G23" s="24"/>
      <c r="H23" s="16"/>
      <c r="I23" s="24"/>
      <c r="J23" s="16"/>
      <c r="K23" s="15"/>
      <c r="L23" s="16"/>
      <c r="M23" s="24"/>
      <c r="N23" s="32"/>
      <c r="O23" s="12"/>
      <c r="P23" s="32"/>
      <c r="Q23" s="12"/>
      <c r="R23" s="7"/>
      <c r="T23" s="7"/>
    </row>
    <row r="24" spans="3:21" x14ac:dyDescent="0.3">
      <c r="C24" s="3" t="s">
        <v>4</v>
      </c>
      <c r="D24" s="19">
        <f t="shared" ref="D24:E26" si="11">+F24+H24</f>
        <v>353899911</v>
      </c>
      <c r="E24" s="19">
        <f t="shared" si="11"/>
        <v>430957558.56556994</v>
      </c>
      <c r="F24" s="29">
        <f t="shared" ref="F24:F26" si="12">+J24+L24+P24+R24</f>
        <v>273598102</v>
      </c>
      <c r="G24" s="19">
        <f t="shared" ref="G24:G26" si="13">+K24+M24+Q24+S24</f>
        <v>331232673.42236996</v>
      </c>
      <c r="H24" s="29">
        <f t="shared" ref="H24:I26" si="14">+N24+T24</f>
        <v>80301809</v>
      </c>
      <c r="I24" s="19">
        <f t="shared" si="14"/>
        <v>99724885.143199995</v>
      </c>
      <c r="J24" s="17">
        <v>1751701</v>
      </c>
      <c r="K24" s="38">
        <f>+K26+K25</f>
        <v>2444749.20768</v>
      </c>
      <c r="L24" s="17">
        <v>270784652</v>
      </c>
      <c r="M24" s="38">
        <f>+M26+M25</f>
        <v>328787924.21468997</v>
      </c>
      <c r="N24" s="32">
        <v>69951785</v>
      </c>
      <c r="O24" s="38">
        <f>+O26+O25</f>
        <v>86116472.191379994</v>
      </c>
      <c r="P24" s="58">
        <v>848047</v>
      </c>
      <c r="Q24" s="12"/>
      <c r="R24" s="8">
        <v>213702</v>
      </c>
      <c r="T24" s="32">
        <v>10350024</v>
      </c>
      <c r="U24" s="38">
        <f>+U26+U25</f>
        <v>13608412.951819999</v>
      </c>
    </row>
    <row r="25" spans="3:21" x14ac:dyDescent="0.3">
      <c r="C25" s="3" t="s">
        <v>1</v>
      </c>
      <c r="D25" s="19">
        <f t="shared" si="11"/>
        <v>144694116</v>
      </c>
      <c r="E25" s="19">
        <f t="shared" si="11"/>
        <v>170450105.16057</v>
      </c>
      <c r="F25" s="29">
        <f t="shared" si="12"/>
        <v>118763633</v>
      </c>
      <c r="G25" s="19">
        <f t="shared" si="13"/>
        <v>139314560.76837</v>
      </c>
      <c r="H25" s="29">
        <f t="shared" si="14"/>
        <v>25930483</v>
      </c>
      <c r="I25" s="19">
        <f t="shared" si="14"/>
        <v>31135544.392200004</v>
      </c>
      <c r="J25" s="17">
        <v>772629</v>
      </c>
      <c r="K25" s="38">
        <f>+K19*K22</f>
        <v>1063357.5916799998</v>
      </c>
      <c r="L25" s="17">
        <v>117991004</v>
      </c>
      <c r="M25" s="38">
        <f>+M19*M22</f>
        <v>138251203.17669001</v>
      </c>
      <c r="N25" s="32">
        <v>22695255</v>
      </c>
      <c r="O25" s="38">
        <f>+O19*O22</f>
        <v>26968188.484380003</v>
      </c>
      <c r="P25" s="32"/>
      <c r="Q25" s="12"/>
      <c r="R25" s="7"/>
      <c r="T25" s="32">
        <v>3235228</v>
      </c>
      <c r="U25" s="38">
        <f>+U19*U22</f>
        <v>4167355.9078199998</v>
      </c>
    </row>
    <row r="26" spans="3:21" x14ac:dyDescent="0.3">
      <c r="C26" s="3" t="s">
        <v>2</v>
      </c>
      <c r="D26" s="19">
        <f t="shared" si="11"/>
        <v>209205795</v>
      </c>
      <c r="E26" s="19">
        <f t="shared" si="11"/>
        <v>260507453.40499997</v>
      </c>
      <c r="F26" s="29">
        <f t="shared" si="12"/>
        <v>154834469</v>
      </c>
      <c r="G26" s="19">
        <f t="shared" si="13"/>
        <v>191918112.65399998</v>
      </c>
      <c r="H26" s="29">
        <f t="shared" si="14"/>
        <v>54371326</v>
      </c>
      <c r="I26" s="19">
        <f t="shared" si="14"/>
        <v>68589340.750999987</v>
      </c>
      <c r="J26" s="17">
        <v>979072</v>
      </c>
      <c r="K26" s="22">
        <f>+K22*K20</f>
        <v>1381391.6159999999</v>
      </c>
      <c r="L26" s="17">
        <v>152793648</v>
      </c>
      <c r="M26" s="22">
        <f>+M22*M20</f>
        <v>190536721.03799999</v>
      </c>
      <c r="N26" s="32">
        <v>47256530</v>
      </c>
      <c r="O26" s="35">
        <f>+O22*O20</f>
        <v>59148283.706999995</v>
      </c>
      <c r="P26" s="32">
        <v>848047</v>
      </c>
      <c r="Q26" s="35">
        <f>+Q22*Q20</f>
        <v>0</v>
      </c>
      <c r="R26" s="7">
        <v>213702</v>
      </c>
      <c r="T26" s="32">
        <v>7114796</v>
      </c>
      <c r="U26" s="35">
        <f>+U22*U20</f>
        <v>9441057.0439999998</v>
      </c>
    </row>
    <row r="27" spans="3:21" x14ac:dyDescent="0.3">
      <c r="C27" s="3"/>
      <c r="D27" s="24"/>
      <c r="E27" s="24"/>
      <c r="F27" s="29"/>
      <c r="G27" s="19"/>
      <c r="H27" s="16"/>
      <c r="I27" s="24"/>
      <c r="J27" s="16"/>
      <c r="K27" s="15"/>
      <c r="L27" s="16"/>
      <c r="M27" s="24"/>
      <c r="N27" s="32"/>
      <c r="O27" s="12"/>
      <c r="P27" s="32"/>
      <c r="Q27" s="12"/>
      <c r="R27" s="7"/>
      <c r="T27" s="32"/>
      <c r="U27" s="12"/>
    </row>
    <row r="28" spans="3:21" x14ac:dyDescent="0.3">
      <c r="C28" s="3" t="s">
        <v>5</v>
      </c>
      <c r="D28" s="19">
        <f>+F28+H28</f>
        <v>297838625</v>
      </c>
      <c r="E28" s="19">
        <f>+G28+I28</f>
        <v>473142000</v>
      </c>
      <c r="F28" s="29">
        <f t="shared" ref="F28" si="15">+J28+L28+P28+R28</f>
        <v>223506244</v>
      </c>
      <c r="G28" s="19">
        <f t="shared" ref="G28" si="16">+K28+M28+Q28+S28</f>
        <v>357848000</v>
      </c>
      <c r="H28" s="29">
        <f>+N28+T28</f>
        <v>74332381</v>
      </c>
      <c r="I28" s="19">
        <f>+O28+U28</f>
        <v>115294000</v>
      </c>
      <c r="J28" s="17">
        <v>0</v>
      </c>
      <c r="K28" s="18">
        <v>0</v>
      </c>
      <c r="L28" s="17">
        <v>222123063</v>
      </c>
      <c r="M28" s="26">
        <v>356410000</v>
      </c>
      <c r="N28" s="29">
        <v>62858290</v>
      </c>
      <c r="O28" s="28">
        <v>98110000</v>
      </c>
      <c r="P28" s="32">
        <v>1347703</v>
      </c>
      <c r="Q28" s="12">
        <v>1438000</v>
      </c>
      <c r="R28" s="7">
        <v>35478</v>
      </c>
      <c r="S28" s="28">
        <v>0</v>
      </c>
      <c r="T28" s="32">
        <v>11474091</v>
      </c>
      <c r="U28" s="28">
        <v>17184000</v>
      </c>
    </row>
    <row r="29" spans="3:21" x14ac:dyDescent="0.3">
      <c r="C29" s="4" t="s">
        <v>6</v>
      </c>
      <c r="D29" s="21">
        <f t="shared" ref="D29:I29" si="17">+D28/D22</f>
        <v>0.15751884505452254</v>
      </c>
      <c r="E29" s="21">
        <f t="shared" si="17"/>
        <v>0.21358155397276857</v>
      </c>
      <c r="F29" s="21">
        <f t="shared" si="17"/>
        <v>0.13841396710776177</v>
      </c>
      <c r="G29" s="21">
        <f t="shared" si="17"/>
        <v>0.18997032805090397</v>
      </c>
      <c r="H29" s="21">
        <f t="shared" si="17"/>
        <v>0.26927524229268052</v>
      </c>
      <c r="I29" s="21">
        <f t="shared" si="17"/>
        <v>0.34772052883112847</v>
      </c>
      <c r="J29" s="27">
        <v>0</v>
      </c>
      <c r="K29" s="20">
        <v>0</v>
      </c>
      <c r="L29" s="27">
        <v>0.13933000000000001</v>
      </c>
      <c r="M29" s="21">
        <f>+M28/M22</f>
        <v>0.19079692251421559</v>
      </c>
      <c r="N29" s="27">
        <v>0.26140000000000002</v>
      </c>
      <c r="O29" s="11"/>
      <c r="P29" s="34">
        <v>0.22161</v>
      </c>
      <c r="Q29" s="11"/>
      <c r="R29" s="42"/>
      <c r="T29" s="34">
        <v>0.32249</v>
      </c>
      <c r="U29" s="11">
        <v>0.58099999999999996</v>
      </c>
    </row>
    <row r="30" spans="3:21" x14ac:dyDescent="0.3">
      <c r="C30" s="2"/>
      <c r="D30" s="24"/>
      <c r="E30" s="24"/>
      <c r="F30" s="16"/>
      <c r="G30" s="24"/>
      <c r="H30" s="16"/>
      <c r="I30" s="24"/>
      <c r="J30" s="16"/>
      <c r="K30" s="15"/>
      <c r="L30" s="16"/>
      <c r="M30" s="24"/>
      <c r="N30" s="7"/>
      <c r="P30" s="7"/>
      <c r="R30" s="7"/>
      <c r="T30" s="7"/>
    </row>
    <row r="31" spans="3:21" x14ac:dyDescent="0.3">
      <c r="C31" s="3" t="s">
        <v>7</v>
      </c>
      <c r="D31" s="19">
        <f>+F31+H31</f>
        <v>507044420</v>
      </c>
      <c r="E31" s="19">
        <f>+G31+I31</f>
        <v>733649453.40499997</v>
      </c>
      <c r="F31" s="29">
        <f t="shared" ref="F31:G31" si="18">+J31+L31+P31+R31</f>
        <v>378340713</v>
      </c>
      <c r="G31" s="19">
        <f t="shared" si="18"/>
        <v>549766112.65400004</v>
      </c>
      <c r="H31" s="29">
        <f>+N31+T31</f>
        <v>128703707</v>
      </c>
      <c r="I31" s="19">
        <f>+O31+U31</f>
        <v>183883340.75099999</v>
      </c>
      <c r="J31" s="17">
        <v>979072</v>
      </c>
      <c r="K31" s="23">
        <f>+K26+K28</f>
        <v>1381391.6159999999</v>
      </c>
      <c r="L31" s="17">
        <v>374916711</v>
      </c>
      <c r="M31" s="23">
        <f>+M26+M28</f>
        <v>546946721.03799999</v>
      </c>
      <c r="N31" s="32">
        <v>110114820</v>
      </c>
      <c r="O31" s="36">
        <f>+O26+O28</f>
        <v>157258283.70699999</v>
      </c>
      <c r="P31" s="32">
        <v>2195750</v>
      </c>
      <c r="Q31" s="36">
        <f>+Q26+Q28</f>
        <v>1438000</v>
      </c>
      <c r="R31" s="7">
        <v>249180</v>
      </c>
      <c r="T31" s="32">
        <v>18588887</v>
      </c>
      <c r="U31" s="36">
        <f>+U26+U28</f>
        <v>26625057.044</v>
      </c>
    </row>
    <row r="32" spans="3:21" x14ac:dyDescent="0.3">
      <c r="C32" s="4" t="s">
        <v>6</v>
      </c>
      <c r="D32" s="25"/>
      <c r="E32" s="25"/>
      <c r="F32" s="14"/>
      <c r="G32" s="25"/>
      <c r="H32" s="14"/>
      <c r="I32" s="25"/>
      <c r="J32" s="27">
        <v>8.584E-2</v>
      </c>
      <c r="K32" s="31">
        <f>+K31/K22</f>
        <v>8.7999999999999995E-2</v>
      </c>
      <c r="L32" s="27">
        <v>0.23516999999999999</v>
      </c>
      <c r="M32" s="31">
        <f>+M31/M22</f>
        <v>0.29279692251421557</v>
      </c>
      <c r="N32" s="34">
        <v>0.45791999999999999</v>
      </c>
      <c r="O32" s="31">
        <f>+O31/O22</f>
        <v>0.55035349611499418</v>
      </c>
      <c r="P32" s="34">
        <v>0.36105999999999999</v>
      </c>
      <c r="Q32" s="37" t="s">
        <v>22</v>
      </c>
      <c r="R32" s="7"/>
      <c r="T32" s="34">
        <v>0.52246000000000004</v>
      </c>
      <c r="U32" s="31">
        <f>+U31/U22</f>
        <v>0.58094784572344971</v>
      </c>
    </row>
    <row r="33" spans="3:21" x14ac:dyDescent="0.3">
      <c r="C33" s="2"/>
      <c r="D33" s="24"/>
      <c r="E33" s="24"/>
      <c r="F33" s="16"/>
      <c r="G33" s="24"/>
      <c r="H33" s="16"/>
      <c r="I33" s="24"/>
      <c r="J33" s="16"/>
      <c r="K33" s="15"/>
      <c r="L33" s="16"/>
      <c r="M33" s="24"/>
      <c r="N33" s="7"/>
      <c r="P33" s="7"/>
      <c r="R33" s="7"/>
      <c r="T33" s="7"/>
    </row>
    <row r="34" spans="3:21" s="12" customFormat="1" x14ac:dyDescent="0.3">
      <c r="C34" s="3" t="s">
        <v>11</v>
      </c>
      <c r="D34" s="19">
        <f t="shared" ref="D34:E36" si="19">+F34+H34</f>
        <v>15106059225</v>
      </c>
      <c r="E34" s="19">
        <f t="shared" si="19"/>
        <v>0</v>
      </c>
      <c r="F34" s="29">
        <f t="shared" ref="F34:F36" si="20">+J34+L34+P34+R34</f>
        <v>11414743583</v>
      </c>
      <c r="G34" s="19">
        <f t="shared" ref="G34:G36" si="21">+K34+M34+Q34+S34</f>
        <v>0</v>
      </c>
      <c r="H34" s="29">
        <f t="shared" ref="H34:I36" si="22">+N34+T34</f>
        <v>3691315642</v>
      </c>
      <c r="I34" s="19">
        <f t="shared" si="22"/>
        <v>0</v>
      </c>
      <c r="J34" s="29">
        <v>66313724</v>
      </c>
      <c r="K34" s="28"/>
      <c r="L34" s="29">
        <v>11291033455</v>
      </c>
      <c r="M34" s="19"/>
      <c r="N34" s="32">
        <v>3102297567</v>
      </c>
      <c r="P34" s="32">
        <v>56358332</v>
      </c>
      <c r="R34" s="32">
        <v>1038072</v>
      </c>
      <c r="T34" s="32">
        <v>589018075</v>
      </c>
    </row>
    <row r="35" spans="3:21" s="12" customFormat="1" x14ac:dyDescent="0.3">
      <c r="C35" s="3" t="s">
        <v>12</v>
      </c>
      <c r="D35" s="19">
        <f t="shared" si="19"/>
        <v>10472275464</v>
      </c>
      <c r="E35" s="19">
        <f t="shared" si="19"/>
        <v>0</v>
      </c>
      <c r="F35" s="29">
        <f t="shared" si="20"/>
        <v>7971101922</v>
      </c>
      <c r="G35" s="19">
        <f t="shared" si="21"/>
        <v>0</v>
      </c>
      <c r="H35" s="29">
        <f t="shared" si="22"/>
        <v>2501173542</v>
      </c>
      <c r="I35" s="19">
        <f t="shared" si="22"/>
        <v>0</v>
      </c>
      <c r="J35" s="29">
        <v>78583808</v>
      </c>
      <c r="K35" s="28"/>
      <c r="L35" s="29">
        <v>7851669177</v>
      </c>
      <c r="M35" s="19"/>
      <c r="N35" s="32">
        <v>2093999525</v>
      </c>
      <c r="P35" s="32">
        <v>39890080</v>
      </c>
      <c r="R35" s="32">
        <v>958857</v>
      </c>
      <c r="T35" s="32">
        <v>407174017</v>
      </c>
    </row>
    <row r="36" spans="3:21" s="12" customFormat="1" x14ac:dyDescent="0.3">
      <c r="C36" s="3" t="s">
        <v>13</v>
      </c>
      <c r="D36" s="19">
        <f t="shared" si="19"/>
        <v>4633783761</v>
      </c>
      <c r="E36" s="19">
        <f t="shared" si="19"/>
        <v>0</v>
      </c>
      <c r="F36" s="29">
        <f t="shared" si="20"/>
        <v>3443641661</v>
      </c>
      <c r="G36" s="19">
        <f t="shared" si="21"/>
        <v>0</v>
      </c>
      <c r="H36" s="29">
        <f t="shared" si="22"/>
        <v>1190142100</v>
      </c>
      <c r="I36" s="19">
        <f t="shared" si="22"/>
        <v>0</v>
      </c>
      <c r="J36" s="29">
        <v>-12270084</v>
      </c>
      <c r="K36" s="28"/>
      <c r="L36" s="29">
        <v>3439364278</v>
      </c>
      <c r="M36" s="19"/>
      <c r="N36" s="32">
        <v>1008298042</v>
      </c>
      <c r="P36" s="32">
        <v>16468252</v>
      </c>
      <c r="R36" s="32">
        <v>79215</v>
      </c>
      <c r="T36" s="32">
        <v>181844058</v>
      </c>
    </row>
    <row r="37" spans="3:21" s="30" customFormat="1" x14ac:dyDescent="0.3">
      <c r="C37" s="1" t="s">
        <v>10</v>
      </c>
      <c r="D37" s="30">
        <f>+D35/D34</f>
        <v>0.69324999379512231</v>
      </c>
      <c r="F37" s="33">
        <f>+F35/F34</f>
        <v>0.69831633659045811</v>
      </c>
      <c r="H37" s="33">
        <f>+H35/H34</f>
        <v>0.67758322088241507</v>
      </c>
      <c r="J37" s="27">
        <v>1.1850000000000001</v>
      </c>
      <c r="K37" s="20"/>
      <c r="L37" s="27">
        <v>0.69499999999999995</v>
      </c>
      <c r="M37" s="21"/>
      <c r="N37" s="34">
        <v>0.67500000000000004</v>
      </c>
      <c r="O37" s="11"/>
      <c r="P37" s="34">
        <v>0.70799999999999996</v>
      </c>
      <c r="Q37" s="11"/>
      <c r="R37" s="33">
        <v>0.92400000000000004</v>
      </c>
      <c r="T37" s="34">
        <v>0.69099999999999995</v>
      </c>
    </row>
    <row r="38" spans="3:21" s="12" customFormat="1" x14ac:dyDescent="0.3">
      <c r="F38" s="32"/>
      <c r="H38" s="32"/>
      <c r="J38" s="32"/>
      <c r="K38" s="19"/>
      <c r="L38" s="29"/>
      <c r="M38" s="19"/>
      <c r="N38" s="32"/>
      <c r="P38" s="32"/>
      <c r="R38" s="32"/>
      <c r="T38" s="32"/>
    </row>
    <row r="39" spans="3:21" s="12" customFormat="1" x14ac:dyDescent="0.3">
      <c r="F39" s="39"/>
      <c r="H39" s="39"/>
      <c r="K39" s="19"/>
      <c r="L39" s="28"/>
      <c r="M39" s="19"/>
      <c r="N39" s="39"/>
      <c r="P39" s="39"/>
      <c r="R39" s="39"/>
      <c r="T39" s="39"/>
    </row>
    <row r="40" spans="3:21" s="12" customFormat="1" x14ac:dyDescent="0.3">
      <c r="C40" s="50" t="s">
        <v>31</v>
      </c>
      <c r="D40" s="51">
        <f t="shared" ref="D40:I40" si="23">+D18-D19-D20</f>
        <v>0</v>
      </c>
      <c r="E40" s="51">
        <f t="shared" si="23"/>
        <v>0</v>
      </c>
      <c r="F40" s="51">
        <f t="shared" si="23"/>
        <v>0</v>
      </c>
      <c r="G40" s="51">
        <f t="shared" si="23"/>
        <v>0</v>
      </c>
      <c r="H40" s="51">
        <f t="shared" si="23"/>
        <v>0</v>
      </c>
      <c r="I40" s="51">
        <f t="shared" si="23"/>
        <v>0</v>
      </c>
      <c r="J40" s="51">
        <f>+J18-J19-J20</f>
        <v>0</v>
      </c>
      <c r="K40" s="51">
        <f t="shared" ref="K40:U40" si="24">+K18-K19-K20</f>
        <v>-0.15573999999999999</v>
      </c>
      <c r="L40" s="51">
        <f t="shared" si="24"/>
        <v>0</v>
      </c>
      <c r="M40" s="51">
        <f t="shared" si="24"/>
        <v>-0.17601</v>
      </c>
      <c r="N40" s="51">
        <f t="shared" si="24"/>
        <v>0</v>
      </c>
      <c r="O40" s="51">
        <f t="shared" si="24"/>
        <v>-0.30137999999999998</v>
      </c>
      <c r="P40" s="51">
        <f t="shared" si="24"/>
        <v>4.0000000000012248E-5</v>
      </c>
      <c r="Q40" s="51">
        <f t="shared" si="24"/>
        <v>-0.15</v>
      </c>
      <c r="R40" s="51">
        <f t="shared" si="24"/>
        <v>0</v>
      </c>
      <c r="S40" s="51">
        <f t="shared" si="24"/>
        <v>-7.9000000000000001E-2</v>
      </c>
      <c r="T40" s="51">
        <f t="shared" si="24"/>
        <v>0</v>
      </c>
      <c r="U40" s="51">
        <f t="shared" si="24"/>
        <v>-0.29692999999999997</v>
      </c>
    </row>
    <row r="41" spans="3:21" s="12" customFormat="1" x14ac:dyDescent="0.3">
      <c r="C41" s="50"/>
      <c r="D41" s="51">
        <f>+D25+D26-D24</f>
        <v>0</v>
      </c>
      <c r="E41" s="51">
        <f t="shared" ref="E41:U41" si="25">+E25+E26-E24</f>
        <v>0</v>
      </c>
      <c r="F41" s="51">
        <f t="shared" si="25"/>
        <v>0</v>
      </c>
      <c r="G41" s="51">
        <f t="shared" si="25"/>
        <v>0</v>
      </c>
      <c r="H41" s="51">
        <f t="shared" si="25"/>
        <v>0</v>
      </c>
      <c r="I41" s="51">
        <f t="shared" si="25"/>
        <v>0</v>
      </c>
      <c r="J41" s="51">
        <f t="shared" si="25"/>
        <v>0</v>
      </c>
      <c r="K41" s="51">
        <f t="shared" si="25"/>
        <v>0</v>
      </c>
      <c r="L41" s="51">
        <f t="shared" si="25"/>
        <v>0</v>
      </c>
      <c r="M41" s="51">
        <f t="shared" si="25"/>
        <v>0</v>
      </c>
      <c r="N41" s="51">
        <f t="shared" si="25"/>
        <v>0</v>
      </c>
      <c r="O41" s="51">
        <f t="shared" si="25"/>
        <v>0</v>
      </c>
      <c r="P41" s="51">
        <f t="shared" si="25"/>
        <v>0</v>
      </c>
      <c r="Q41" s="51">
        <f t="shared" si="25"/>
        <v>0</v>
      </c>
      <c r="R41" s="51">
        <f t="shared" si="25"/>
        <v>0</v>
      </c>
      <c r="S41" s="51">
        <f t="shared" si="25"/>
        <v>0</v>
      </c>
      <c r="T41" s="51">
        <f t="shared" si="25"/>
        <v>0</v>
      </c>
      <c r="U41" s="51">
        <f t="shared" si="25"/>
        <v>0</v>
      </c>
    </row>
    <row r="42" spans="3:21" s="12" customFormat="1" x14ac:dyDescent="0.3">
      <c r="D42" s="51">
        <f t="shared" ref="D42:I42" si="26">+D24/D22-D18</f>
        <v>0</v>
      </c>
      <c r="E42" s="51">
        <f t="shared" si="26"/>
        <v>0</v>
      </c>
      <c r="F42" s="51">
        <f t="shared" si="26"/>
        <v>0</v>
      </c>
      <c r="G42" s="51">
        <f t="shared" si="26"/>
        <v>0</v>
      </c>
      <c r="H42" s="51">
        <f t="shared" si="26"/>
        <v>0</v>
      </c>
      <c r="I42" s="51">
        <f t="shared" si="26"/>
        <v>0</v>
      </c>
      <c r="J42" s="51">
        <f>+J24/J22-J18</f>
        <v>-8.7332798798245292E-8</v>
      </c>
      <c r="K42" s="51">
        <f t="shared" ref="K42:U42" si="27">+K24/K22-K18</f>
        <v>0.15573999999999999</v>
      </c>
      <c r="L42" s="51">
        <f t="shared" si="27"/>
        <v>3.1886315809970256E-10</v>
      </c>
      <c r="M42" s="51">
        <f t="shared" si="27"/>
        <v>0.17600999999999997</v>
      </c>
      <c r="N42" s="51">
        <f t="shared" si="27"/>
        <v>-4.2047388348898096E-9</v>
      </c>
      <c r="O42" s="51">
        <f t="shared" si="27"/>
        <v>0.30137999999999998</v>
      </c>
      <c r="P42" s="51">
        <f t="shared" si="27"/>
        <v>-7.9539938854208264E-2</v>
      </c>
      <c r="Q42" s="51" t="e">
        <f t="shared" si="27"/>
        <v>#DIV/0!</v>
      </c>
      <c r="R42" s="51">
        <f t="shared" si="27"/>
        <v>-7.2499852591073249E-2</v>
      </c>
      <c r="S42" s="51" t="e">
        <f t="shared" si="27"/>
        <v>#DIV/0!</v>
      </c>
      <c r="T42" s="51">
        <f t="shared" si="27"/>
        <v>-2.9812259216832615E-8</v>
      </c>
      <c r="U42" s="51">
        <f t="shared" si="27"/>
        <v>0.29692999999999997</v>
      </c>
    </row>
    <row r="43" spans="3:21" s="12" customFormat="1" x14ac:dyDescent="0.3">
      <c r="C43" s="50"/>
      <c r="D43" s="51">
        <f t="shared" ref="D43:I43" si="28">+D25/D22-D19</f>
        <v>0</v>
      </c>
      <c r="E43" s="51">
        <f t="shared" si="28"/>
        <v>0</v>
      </c>
      <c r="F43" s="51">
        <f t="shared" si="28"/>
        <v>0</v>
      </c>
      <c r="G43" s="51">
        <f t="shared" si="28"/>
        <v>0</v>
      </c>
      <c r="H43" s="51">
        <f t="shared" si="28"/>
        <v>0</v>
      </c>
      <c r="I43" s="51">
        <f t="shared" si="28"/>
        <v>0</v>
      </c>
      <c r="J43" s="51">
        <f>+J25/J22-J19</f>
        <v>3.9164302009786489E-8</v>
      </c>
      <c r="K43" s="51">
        <f t="shared" ref="K43:U43" si="29">+K25/K22-K19</f>
        <v>0</v>
      </c>
      <c r="L43" s="51">
        <f t="shared" si="29"/>
        <v>-1.0154570240228367E-10</v>
      </c>
      <c r="M43" s="51">
        <f t="shared" si="29"/>
        <v>0</v>
      </c>
      <c r="N43" s="51">
        <f t="shared" si="29"/>
        <v>1.6550310982799132E-9</v>
      </c>
      <c r="O43" s="51">
        <f t="shared" si="29"/>
        <v>0</v>
      </c>
      <c r="P43" s="51">
        <f t="shared" si="29"/>
        <v>-7.9500000000000001E-2</v>
      </c>
      <c r="Q43" s="51" t="e">
        <f t="shared" si="29"/>
        <v>#DIV/0!</v>
      </c>
      <c r="R43" s="51">
        <f t="shared" si="29"/>
        <v>-7.2499999999999995E-2</v>
      </c>
      <c r="S43" s="51" t="e">
        <f t="shared" si="29"/>
        <v>#DIV/0!</v>
      </c>
      <c r="T43" s="51">
        <f t="shared" si="29"/>
        <v>4.4860325176809823E-9</v>
      </c>
      <c r="U43" s="51">
        <f t="shared" si="29"/>
        <v>0</v>
      </c>
    </row>
    <row r="44" spans="3:21" s="12" customFormat="1" x14ac:dyDescent="0.3">
      <c r="C44" s="50"/>
      <c r="D44" s="51">
        <f t="shared" ref="D44:I44" si="30">+D26/D22-D20</f>
        <v>0</v>
      </c>
      <c r="E44" s="51">
        <f t="shared" si="30"/>
        <v>0</v>
      </c>
      <c r="F44" s="51">
        <f t="shared" si="30"/>
        <v>0</v>
      </c>
      <c r="G44" s="51">
        <f t="shared" si="30"/>
        <v>0</v>
      </c>
      <c r="H44" s="51">
        <f t="shared" si="30"/>
        <v>0</v>
      </c>
      <c r="I44" s="51">
        <f t="shared" si="30"/>
        <v>0</v>
      </c>
      <c r="J44" s="51">
        <f>+J26/J22-J20</f>
        <v>-1.2649710082190957E-7</v>
      </c>
      <c r="K44" s="51">
        <f t="shared" ref="K44:U44" si="31">+K26/K22-K20</f>
        <v>0</v>
      </c>
      <c r="L44" s="51">
        <f t="shared" si="31"/>
        <v>4.2040886050198623E-10</v>
      </c>
      <c r="M44" s="51">
        <f t="shared" si="31"/>
        <v>0</v>
      </c>
      <c r="N44" s="51">
        <f t="shared" si="31"/>
        <v>-5.859769919291935E-9</v>
      </c>
      <c r="O44" s="51">
        <f t="shared" si="31"/>
        <v>0</v>
      </c>
      <c r="P44" s="51">
        <f t="shared" si="31"/>
        <v>6.1145791735439659E-8</v>
      </c>
      <c r="Q44" s="51" t="e">
        <f t="shared" si="31"/>
        <v>#DIV/0!</v>
      </c>
      <c r="R44" s="51">
        <f t="shared" si="31"/>
        <v>1.4740892673170691E-7</v>
      </c>
      <c r="S44" s="51" t="e">
        <f t="shared" si="31"/>
        <v>#DIV/0!</v>
      </c>
      <c r="T44" s="51">
        <f t="shared" si="31"/>
        <v>-3.4298291734513597E-8</v>
      </c>
      <c r="U44" s="51">
        <f t="shared" si="31"/>
        <v>0</v>
      </c>
    </row>
    <row r="45" spans="3:21" s="12" customFormat="1" x14ac:dyDescent="0.3">
      <c r="C45" s="50"/>
      <c r="D45" s="51">
        <f t="shared" ref="D45:I45" si="32">+D28/D22-D29</f>
        <v>0</v>
      </c>
      <c r="E45" s="51">
        <f t="shared" si="32"/>
        <v>0</v>
      </c>
      <c r="F45" s="51">
        <f t="shared" si="32"/>
        <v>0</v>
      </c>
      <c r="G45" s="51">
        <f t="shared" si="32"/>
        <v>0</v>
      </c>
      <c r="H45" s="51">
        <f t="shared" si="32"/>
        <v>0</v>
      </c>
      <c r="I45" s="51">
        <f t="shared" si="32"/>
        <v>0</v>
      </c>
      <c r="J45" s="51">
        <f>+J28/J22-J29</f>
        <v>0</v>
      </c>
      <c r="K45" s="51">
        <f t="shared" ref="K45:U45" si="33">+K28/K22-K29</f>
        <v>0</v>
      </c>
      <c r="L45" s="51">
        <f t="shared" si="33"/>
        <v>-3.040208435223235E-6</v>
      </c>
      <c r="M45" s="51">
        <f t="shared" si="33"/>
        <v>0</v>
      </c>
      <c r="N45" s="51">
        <f t="shared" si="33"/>
        <v>1.1393232825507305E-6</v>
      </c>
      <c r="O45" s="51">
        <f t="shared" si="33"/>
        <v>0.34335349611499422</v>
      </c>
      <c r="P45" s="51">
        <f t="shared" si="33"/>
        <v>1.851414328402079E-6</v>
      </c>
      <c r="Q45" s="51" t="e">
        <f t="shared" si="33"/>
        <v>#DIV/0!</v>
      </c>
      <c r="R45" s="51">
        <f t="shared" si="33"/>
        <v>1.1740692130976326E-2</v>
      </c>
      <c r="S45" s="51" t="e">
        <f t="shared" si="33"/>
        <v>#DIV/0!</v>
      </c>
      <c r="T45" s="51">
        <f t="shared" si="33"/>
        <v>3.2357481900557872E-6</v>
      </c>
      <c r="U45" s="51">
        <f t="shared" si="33"/>
        <v>-0.20605215427655027</v>
      </c>
    </row>
    <row r="46" spans="3:21" s="12" customFormat="1" x14ac:dyDescent="0.3">
      <c r="C46" s="50"/>
      <c r="D46" s="51">
        <f t="shared" ref="D46:I46" si="34">+D31/D22-D32</f>
        <v>0.26816216811953203</v>
      </c>
      <c r="E46" s="51">
        <f t="shared" si="34"/>
        <v>0.33117751188757744</v>
      </c>
      <c r="F46" s="51">
        <f t="shared" si="34"/>
        <v>0.23430056390151294</v>
      </c>
      <c r="G46" s="51">
        <f t="shared" si="34"/>
        <v>0.29185366069434682</v>
      </c>
      <c r="H46" s="51">
        <f t="shared" si="34"/>
        <v>0.46623990002945231</v>
      </c>
      <c r="I46" s="51">
        <f t="shared" si="34"/>
        <v>0.55458230687782817</v>
      </c>
      <c r="J46" s="51">
        <f>+J31/J22-J32</f>
        <v>-1.2649710082190957E-7</v>
      </c>
      <c r="K46" s="51">
        <f t="shared" ref="K46:U46" si="35">+K31/K22-K32</f>
        <v>0</v>
      </c>
      <c r="L46" s="51">
        <f t="shared" si="35"/>
        <v>-3.0397880263766108E-6</v>
      </c>
      <c r="M46" s="51">
        <f t="shared" si="35"/>
        <v>0</v>
      </c>
      <c r="N46" s="51">
        <f t="shared" si="35"/>
        <v>1.1334635126591941E-6</v>
      </c>
      <c r="O46" s="51">
        <f t="shared" si="35"/>
        <v>0</v>
      </c>
      <c r="P46" s="51">
        <f t="shared" si="35"/>
        <v>1.9125601201097631E-6</v>
      </c>
      <c r="Q46" s="51" t="e">
        <f t="shared" si="35"/>
        <v>#DIV/0!</v>
      </c>
      <c r="R46" s="51">
        <f t="shared" si="35"/>
        <v>8.2460839539903061E-2</v>
      </c>
      <c r="S46" s="51" t="e">
        <f t="shared" si="35"/>
        <v>#DIV/0!</v>
      </c>
      <c r="T46" s="51">
        <f t="shared" si="35"/>
        <v>3.201449898293518E-6</v>
      </c>
      <c r="U46" s="51">
        <f t="shared" si="35"/>
        <v>0</v>
      </c>
    </row>
    <row r="47" spans="3:21" s="12" customFormat="1" x14ac:dyDescent="0.3">
      <c r="C47" s="50"/>
      <c r="D47" s="51">
        <f t="shared" ref="D47:I47" si="36">+D34-D35-D36</f>
        <v>0</v>
      </c>
      <c r="E47" s="51">
        <f t="shared" si="36"/>
        <v>0</v>
      </c>
      <c r="F47" s="51">
        <f t="shared" si="36"/>
        <v>0</v>
      </c>
      <c r="G47" s="51">
        <f t="shared" si="36"/>
        <v>0</v>
      </c>
      <c r="H47" s="51">
        <f t="shared" si="36"/>
        <v>0</v>
      </c>
      <c r="I47" s="51">
        <f t="shared" si="36"/>
        <v>0</v>
      </c>
      <c r="J47" s="51">
        <f>+J34-J35-J36</f>
        <v>0</v>
      </c>
      <c r="K47" s="51">
        <f t="shared" ref="K47:U47" si="37">+K34-K35-K36</f>
        <v>0</v>
      </c>
      <c r="L47" s="51">
        <f t="shared" si="37"/>
        <v>0</v>
      </c>
      <c r="M47" s="51">
        <f t="shared" si="37"/>
        <v>0</v>
      </c>
      <c r="N47" s="51">
        <f t="shared" si="37"/>
        <v>0</v>
      </c>
      <c r="O47" s="51">
        <f t="shared" si="37"/>
        <v>0</v>
      </c>
      <c r="P47" s="51">
        <f t="shared" si="37"/>
        <v>0</v>
      </c>
      <c r="Q47" s="51">
        <f t="shared" si="37"/>
        <v>0</v>
      </c>
      <c r="R47" s="51">
        <f t="shared" si="37"/>
        <v>0</v>
      </c>
      <c r="S47" s="51">
        <f t="shared" si="37"/>
        <v>0</v>
      </c>
      <c r="T47" s="51">
        <f t="shared" si="37"/>
        <v>0</v>
      </c>
      <c r="U47" s="51">
        <f t="shared" si="37"/>
        <v>0</v>
      </c>
    </row>
    <row r="48" spans="3:21" s="12" customFormat="1" x14ac:dyDescent="0.3">
      <c r="C48" s="50"/>
      <c r="D48" s="51">
        <f t="shared" ref="D48:I48" si="38">+D35/D34-D37</f>
        <v>0</v>
      </c>
      <c r="E48" s="51" t="e">
        <f t="shared" si="38"/>
        <v>#DIV/0!</v>
      </c>
      <c r="F48" s="51">
        <f t="shared" si="38"/>
        <v>0</v>
      </c>
      <c r="G48" s="51" t="e">
        <f t="shared" si="38"/>
        <v>#DIV/0!</v>
      </c>
      <c r="H48" s="51">
        <f t="shared" si="38"/>
        <v>0</v>
      </c>
      <c r="I48" s="51" t="e">
        <f t="shared" si="38"/>
        <v>#DIV/0!</v>
      </c>
      <c r="J48" s="51">
        <f>+J35/J34-J37</f>
        <v>3.0839166866858392E-5</v>
      </c>
      <c r="K48" s="51" t="e">
        <f t="shared" ref="K48:U48" si="39">+K35/K34-K37</f>
        <v>#DIV/0!</v>
      </c>
      <c r="L48" s="51">
        <f t="shared" si="39"/>
        <v>3.8977174166920925E-4</v>
      </c>
      <c r="M48" s="51" t="e">
        <f t="shared" si="39"/>
        <v>#DIV/0!</v>
      </c>
      <c r="N48" s="51">
        <f t="shared" si="39"/>
        <v>-1.6546679965867561E-5</v>
      </c>
      <c r="O48" s="51" t="e">
        <f t="shared" si="39"/>
        <v>#DIV/0!</v>
      </c>
      <c r="P48" s="51">
        <f t="shared" si="39"/>
        <v>-2.0616394395767124E-4</v>
      </c>
      <c r="Q48" s="51" t="e">
        <f t="shared" si="39"/>
        <v>#DIV/0!</v>
      </c>
      <c r="R48" s="51">
        <f t="shared" si="39"/>
        <v>-3.0973574087356237E-4</v>
      </c>
      <c r="S48" s="51" t="e">
        <f t="shared" si="39"/>
        <v>#DIV/0!</v>
      </c>
      <c r="T48" s="51">
        <f t="shared" si="39"/>
        <v>2.7592901117678981E-4</v>
      </c>
      <c r="U48" s="51" t="e">
        <f t="shared" si="39"/>
        <v>#DIV/0!</v>
      </c>
    </row>
    <row r="49" spans="3:22" s="12" customFormat="1" x14ac:dyDescent="0.3">
      <c r="C49" s="50"/>
      <c r="D49" s="50"/>
      <c r="E49" s="50"/>
      <c r="F49" s="50"/>
      <c r="G49" s="50"/>
      <c r="H49" s="50"/>
      <c r="I49" s="50"/>
      <c r="J49" s="51"/>
      <c r="K49" s="52"/>
      <c r="L49" s="51"/>
      <c r="M49" s="52"/>
      <c r="N49" s="53"/>
      <c r="O49" s="50"/>
      <c r="P49" s="53"/>
      <c r="Q49" s="50"/>
      <c r="R49" s="53"/>
      <c r="S49" s="50"/>
      <c r="T49" s="53"/>
      <c r="U49" s="50"/>
    </row>
    <row r="50" spans="3:22" s="12" customFormat="1" x14ac:dyDescent="0.3">
      <c r="J50" s="28"/>
      <c r="K50" s="19"/>
      <c r="L50" s="28"/>
      <c r="M50" s="19"/>
      <c r="N50" s="39"/>
      <c r="P50" s="39"/>
      <c r="R50" s="39"/>
      <c r="T50" s="39"/>
    </row>
    <row r="51" spans="3:22" s="12" customFormat="1" x14ac:dyDescent="0.3">
      <c r="J51" s="28"/>
      <c r="K51" s="19"/>
      <c r="L51" s="28"/>
      <c r="M51" s="19"/>
      <c r="N51" s="39"/>
      <c r="P51" s="39"/>
      <c r="R51" s="39"/>
      <c r="T51" s="39"/>
    </row>
    <row r="52" spans="3:22" s="10" customFormat="1" x14ac:dyDescent="0.3">
      <c r="C52" s="54" t="s">
        <v>32</v>
      </c>
      <c r="D52" s="54"/>
      <c r="E52" s="54"/>
      <c r="F52" s="54"/>
      <c r="G52" s="54"/>
      <c r="H52" s="54"/>
      <c r="I52" s="54"/>
      <c r="J52" s="61" t="s">
        <v>27</v>
      </c>
      <c r="K52" s="56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3:22" s="10" customFormat="1" x14ac:dyDescent="0.3">
      <c r="C53" s="54"/>
      <c r="D53" s="54"/>
      <c r="E53" s="54"/>
      <c r="F53" s="54"/>
      <c r="G53" s="54"/>
      <c r="H53" s="54"/>
      <c r="I53" s="54"/>
      <c r="J53" s="57" t="s">
        <v>14</v>
      </c>
      <c r="K53" s="56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3:22" s="10" customFormat="1" x14ac:dyDescent="0.3">
      <c r="C54" s="54"/>
      <c r="D54" s="54"/>
      <c r="E54" s="54"/>
      <c r="F54" s="54"/>
      <c r="G54" s="54"/>
      <c r="H54" s="54"/>
      <c r="I54" s="54"/>
      <c r="J54" s="54"/>
      <c r="K54" s="54"/>
      <c r="L54" s="55" t="s">
        <v>15</v>
      </c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3:22" s="10" customFormat="1" x14ac:dyDescent="0.3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5" t="s">
        <v>18</v>
      </c>
      <c r="O55" s="54"/>
      <c r="P55" s="54"/>
      <c r="Q55" s="54"/>
      <c r="R55" s="54"/>
      <c r="S55" s="54"/>
      <c r="T55" s="54"/>
      <c r="U55" s="54"/>
      <c r="V55" s="54"/>
    </row>
    <row r="56" spans="3:22" s="10" customFormat="1" x14ac:dyDescent="0.3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5" t="s">
        <v>20</v>
      </c>
      <c r="Q56" s="54"/>
      <c r="R56" s="54"/>
      <c r="S56" s="54"/>
      <c r="T56" s="54"/>
      <c r="U56" s="54"/>
      <c r="V56" s="54"/>
    </row>
    <row r="57" spans="3:22" s="10" customFormat="1" x14ac:dyDescent="0.3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 t="s">
        <v>24</v>
      </c>
      <c r="S57" s="54"/>
      <c r="T57" s="54"/>
      <c r="U57" s="54"/>
      <c r="V57" s="54"/>
    </row>
    <row r="58" spans="3:22" s="10" customFormat="1" x14ac:dyDescent="0.3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5" t="s">
        <v>26</v>
      </c>
      <c r="U58" s="54"/>
      <c r="V58" s="54"/>
    </row>
    <row r="59" spans="3:22" s="10" customFormat="1" x14ac:dyDescent="0.3"/>
    <row r="60" spans="3:22" s="10" customFormat="1" x14ac:dyDescent="0.3"/>
    <row r="61" spans="3:22" s="10" customFormat="1" x14ac:dyDescent="0.3"/>
    <row r="62" spans="3:22" s="10" customFormat="1" x14ac:dyDescent="0.3"/>
    <row r="63" spans="3:22" s="10" customFormat="1" x14ac:dyDescent="0.3"/>
    <row r="64" spans="3:22" s="10" customFormat="1" x14ac:dyDescent="0.3"/>
    <row r="65" s="10" customFormat="1" x14ac:dyDescent="0.3"/>
  </sheetData>
  <hyperlinks>
    <hyperlink ref="J53" r:id="rId1" xr:uid="{527B4112-1032-4790-8104-AB70D41267FA}"/>
    <hyperlink ref="L54" r:id="rId2" xr:uid="{28E3E777-4E94-4DA2-AB42-2B9FF76D3B57}"/>
    <hyperlink ref="N55" r:id="rId3" xr:uid="{FA87A15F-48BB-4EA3-81CA-30FDD5A230F1}"/>
    <hyperlink ref="P56" r:id="rId4" xr:uid="{E7F897CB-CC67-4130-9578-A8AD6AD7E365}"/>
    <hyperlink ref="R57" r:id="rId5" xr:uid="{6ED2C7B3-3564-46F4-BC36-D7C5E91C1DE8}"/>
    <hyperlink ref="T58" r:id="rId6" xr:uid="{119A4546-523A-4E8D-ACED-0E9B83458B0A}"/>
    <hyperlink ref="J52" r:id="rId7" xr:uid="{89A033B5-92DC-40C0-8186-D3889582696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SCC pensions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dcterms:created xsi:type="dcterms:W3CDTF">2019-12-24T17:11:09Z</dcterms:created>
  <dcterms:modified xsi:type="dcterms:W3CDTF">2020-01-02T19:41:01Z</dcterms:modified>
</cp:coreProperties>
</file>